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5" windowHeight="7590" tabRatio="930" activeTab="1"/>
  </bookViews>
  <sheets>
    <sheet name="รวม (เฉพาะยุทธ2)" sheetId="15" r:id="rId1"/>
    <sheet name="13ย2ก5 พชอ.PCC" sheetId="17" r:id="rId2"/>
    <sheet name="14ย2ก5 NCD(ปฐม)-เสร็จ" sheetId="13" r:id="rId3"/>
    <sheet name="15ย2ก5ติดดาว" sheetId="14" r:id="rId4"/>
    <sheet name="16 ย2ก5 จิตเวช" sheetId="3" r:id="rId5"/>
    <sheet name="17 ย2ก6 NCD(รพ.)" sheetId="2" r:id="rId6"/>
    <sheet name="18ย2ก6LR+ANC" sheetId="7" r:id="rId7"/>
    <sheet name="19ย2ก6IC" sheetId="6" r:id="rId8"/>
    <sheet name=" 20ย2ก6BLS,3S" sheetId="5" r:id="rId9"/>
    <sheet name="21 ย2ก6 HA" sheetId="11" r:id="rId10"/>
    <sheet name="22ย2ก7ImC+coc " sheetId="8" r:id="rId11"/>
    <sheet name="23 ย2ก8แผนไทยรพ.+สสอ.-เสร็จ" sheetId="12" r:id="rId12"/>
    <sheet name="24-สุขภาพจิต(สสอ.)" sheetId="18" r:id="rId13"/>
  </sheets>
  <definedNames>
    <definedName name="_xlnm.Print_Area" localSheetId="1">'13ย2ก5 พชอ.PCC'!$A$1:$U$54</definedName>
    <definedName name="_xlnm.Print_Area" localSheetId="2">'14ย2ก5 NCD(ปฐม)-เสร็จ'!$A$1:$U$28</definedName>
    <definedName name="_xlnm.Print_Area" localSheetId="5">'17 ย2ก6 NCD(รพ.)'!$A$1:$U$23</definedName>
    <definedName name="_xlnm.Print_Area" localSheetId="0">'รวม (เฉพาะยุทธ2)'!$A$1:$N$35</definedName>
    <definedName name="_xlnm.Print_Titles" localSheetId="8">' 20ย2ก6BLS,3S'!$5:$6</definedName>
    <definedName name="_xlnm.Print_Titles" localSheetId="1">'13ย2ก5 พชอ.PCC'!$5:$6</definedName>
    <definedName name="_xlnm.Print_Titles" localSheetId="2">'14ย2ก5 NCD(ปฐม)-เสร็จ'!$5:$6</definedName>
    <definedName name="_xlnm.Print_Titles" localSheetId="4">'16 ย2ก5 จิตเวช'!$5:$6</definedName>
    <definedName name="_xlnm.Print_Titles" localSheetId="5">'17 ย2ก6 NCD(รพ.)'!$5:$6</definedName>
    <definedName name="_xlnm.Print_Titles" localSheetId="6">'18ย2ก6LR+ANC'!$5:$6</definedName>
    <definedName name="_xlnm.Print_Titles" localSheetId="7">'19ย2ก6IC'!$5:$6</definedName>
    <definedName name="_xlnm.Print_Titles" localSheetId="10">'22ย2ก7ImC+coc '!$5:$6</definedName>
    <definedName name="_xlnm.Print_Titles" localSheetId="11">'23 ย2ก8แผนไทยรพ.+สสอ.-เสร็จ'!$5:$6</definedName>
    <definedName name="_xlnm.Print_Titles" localSheetId="12">'24-สุขภาพจิต(สสอ.)'!$5:$6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7" l="1"/>
  <c r="T31" i="18" l="1"/>
  <c r="S31" i="18"/>
  <c r="R31" i="18"/>
  <c r="Q31" i="18"/>
  <c r="P31" i="18"/>
  <c r="O31" i="18"/>
  <c r="N31" i="18"/>
  <c r="L31" i="18"/>
  <c r="K31" i="18"/>
  <c r="J31" i="18"/>
  <c r="I31" i="18"/>
  <c r="F26" i="18"/>
  <c r="F24" i="18"/>
  <c r="M22" i="18" s="1"/>
  <c r="F21" i="18"/>
  <c r="M17" i="18" s="1"/>
  <c r="F16" i="18"/>
  <c r="F12" i="18"/>
  <c r="F30" i="18" l="1"/>
  <c r="F31" i="18" s="1"/>
  <c r="M31" i="18"/>
  <c r="F16" i="15"/>
  <c r="F35" i="12"/>
  <c r="F8" i="17" l="1"/>
  <c r="T36" i="12"/>
  <c r="S36" i="12"/>
  <c r="R36" i="12"/>
  <c r="Q36" i="12"/>
  <c r="P36" i="12"/>
  <c r="O36" i="12"/>
  <c r="N36" i="12"/>
  <c r="L36" i="12"/>
  <c r="J36" i="12"/>
  <c r="I36" i="12"/>
  <c r="F31" i="12"/>
  <c r="K36" i="12"/>
  <c r="F29" i="12"/>
  <c r="F26" i="12"/>
  <c r="M22" i="12" s="1"/>
  <c r="F16" i="12"/>
  <c r="F12" i="12"/>
  <c r="H15" i="15" s="1"/>
  <c r="T54" i="17"/>
  <c r="S54" i="17"/>
  <c r="R54" i="17"/>
  <c r="Q54" i="17"/>
  <c r="P54" i="17"/>
  <c r="O54" i="17"/>
  <c r="N54" i="17"/>
  <c r="M54" i="17"/>
  <c r="L54" i="17"/>
  <c r="K54" i="17"/>
  <c r="J54" i="17"/>
  <c r="I54" i="17"/>
  <c r="F52" i="17"/>
  <c r="F46" i="17"/>
  <c r="F39" i="17"/>
  <c r="F42" i="17" s="1"/>
  <c r="F31" i="17"/>
  <c r="F30" i="17"/>
  <c r="F29" i="17"/>
  <c r="F28" i="17"/>
  <c r="F27" i="17"/>
  <c r="F26" i="17"/>
  <c r="F24" i="17"/>
  <c r="F25" i="17" s="1"/>
  <c r="F22" i="17"/>
  <c r="F20" i="17"/>
  <c r="F18" i="17"/>
  <c r="F16" i="17"/>
  <c r="F10" i="17"/>
  <c r="F53" i="17" l="1"/>
  <c r="F36" i="12"/>
  <c r="M27" i="12"/>
  <c r="M36" i="12" s="1"/>
  <c r="F32" i="17"/>
  <c r="F33" i="17" s="1"/>
  <c r="L5" i="15"/>
  <c r="F23" i="17"/>
  <c r="F15" i="17"/>
  <c r="F10" i="14" l="1"/>
  <c r="F15" i="15" l="1"/>
  <c r="I17" i="15" l="1"/>
  <c r="F9" i="6"/>
  <c r="I13" i="3"/>
  <c r="K13" i="3"/>
  <c r="L13" i="3"/>
  <c r="M13" i="3"/>
  <c r="N13" i="3"/>
  <c r="O13" i="3"/>
  <c r="Q13" i="3"/>
  <c r="R13" i="3"/>
  <c r="S13" i="3"/>
  <c r="T13" i="3"/>
  <c r="F11" i="3"/>
  <c r="F8" i="3"/>
  <c r="F7" i="3"/>
  <c r="F12" i="11"/>
  <c r="F11" i="11"/>
  <c r="I14" i="11"/>
  <c r="J14" i="11"/>
  <c r="K14" i="11"/>
  <c r="M14" i="11"/>
  <c r="N14" i="11"/>
  <c r="O14" i="11"/>
  <c r="P14" i="11"/>
  <c r="Q14" i="11"/>
  <c r="S14" i="11"/>
  <c r="T14" i="11"/>
  <c r="F8" i="11"/>
  <c r="F7" i="11"/>
  <c r="F10" i="11"/>
  <c r="I16" i="14"/>
  <c r="J16" i="14"/>
  <c r="K16" i="14"/>
  <c r="L16" i="14"/>
  <c r="M16" i="14"/>
  <c r="N16" i="14"/>
  <c r="O16" i="14"/>
  <c r="P16" i="14"/>
  <c r="R16" i="14"/>
  <c r="S16" i="14"/>
  <c r="T16" i="14"/>
  <c r="Q16" i="14"/>
  <c r="F11" i="14"/>
  <c r="F8" i="14"/>
  <c r="F7" i="14"/>
  <c r="F9" i="11" l="1"/>
  <c r="L7" i="11" s="1"/>
  <c r="L14" i="11" s="1"/>
  <c r="J17" i="15" l="1"/>
  <c r="F13" i="5" l="1"/>
  <c r="F14" i="5"/>
  <c r="F11" i="5"/>
  <c r="F10" i="5"/>
  <c r="F8" i="5"/>
  <c r="F7" i="5"/>
  <c r="J11" i="6"/>
  <c r="K11" i="6"/>
  <c r="L11" i="6"/>
  <c r="N11" i="6"/>
  <c r="O11" i="6"/>
  <c r="P11" i="6"/>
  <c r="Q11" i="6"/>
  <c r="R11" i="6"/>
  <c r="S11" i="6"/>
  <c r="T11" i="6"/>
  <c r="I11" i="6"/>
  <c r="F7" i="6"/>
  <c r="F8" i="6" s="1"/>
  <c r="M9" i="6"/>
  <c r="M11" i="6" s="1"/>
  <c r="J19" i="7"/>
  <c r="K19" i="7"/>
  <c r="L19" i="7"/>
  <c r="M19" i="7"/>
  <c r="N19" i="7"/>
  <c r="P19" i="7"/>
  <c r="Q19" i="7"/>
  <c r="R19" i="7"/>
  <c r="S19" i="7"/>
  <c r="T19" i="7"/>
  <c r="I19" i="7"/>
  <c r="L17" i="8"/>
  <c r="M17" i="8"/>
  <c r="N17" i="8"/>
  <c r="O17" i="8"/>
  <c r="P17" i="8"/>
  <c r="Q17" i="8"/>
  <c r="R17" i="8"/>
  <c r="S17" i="8"/>
  <c r="T17" i="8"/>
  <c r="I17" i="8"/>
  <c r="F14" i="8" l="1"/>
  <c r="F13" i="8"/>
  <c r="F8" i="8"/>
  <c r="F9" i="8" s="1"/>
  <c r="J7" i="8" s="1"/>
  <c r="J17" i="8" s="1"/>
  <c r="F7" i="8"/>
  <c r="K23" i="2"/>
  <c r="N23" i="2"/>
  <c r="O23" i="2"/>
  <c r="Q23" i="2"/>
  <c r="R23" i="2"/>
  <c r="T23" i="2"/>
  <c r="L20" i="2"/>
  <c r="L19" i="2"/>
  <c r="F17" i="2"/>
  <c r="L17" i="2" s="1"/>
  <c r="L14" i="2"/>
  <c r="F8" i="2"/>
  <c r="F7" i="2"/>
  <c r="J28" i="13"/>
  <c r="K28" i="13"/>
  <c r="L28" i="13"/>
  <c r="M28" i="13"/>
  <c r="N28" i="13"/>
  <c r="O28" i="13"/>
  <c r="P28" i="13"/>
  <c r="Q28" i="13"/>
  <c r="R28" i="13"/>
  <c r="S28" i="13"/>
  <c r="T28" i="13"/>
  <c r="I28" i="13"/>
  <c r="I23" i="2" l="1"/>
  <c r="F9" i="14" l="1"/>
  <c r="F15" i="14"/>
  <c r="F10" i="13"/>
  <c r="F13" i="13"/>
  <c r="F18" i="13" s="1"/>
  <c r="F25" i="13"/>
  <c r="F15" i="8"/>
  <c r="F16" i="8" s="1"/>
  <c r="F8" i="7"/>
  <c r="F11" i="7"/>
  <c r="F15" i="7" s="1"/>
  <c r="F10" i="6"/>
  <c r="F11" i="6" s="1"/>
  <c r="G11" i="15" s="1"/>
  <c r="F9" i="5"/>
  <c r="K7" i="5" s="1"/>
  <c r="F12" i="5"/>
  <c r="F15" i="5" s="1"/>
  <c r="F9" i="3"/>
  <c r="J7" i="3" s="1"/>
  <c r="J13" i="3" s="1"/>
  <c r="F12" i="3"/>
  <c r="P11" i="3" s="1"/>
  <c r="P13" i="3" s="1"/>
  <c r="F9" i="2"/>
  <c r="F10" i="2" s="1"/>
  <c r="F18" i="2"/>
  <c r="J21" i="2"/>
  <c r="J23" i="2" s="1"/>
  <c r="M21" i="2"/>
  <c r="M23" i="2" s="1"/>
  <c r="P21" i="2"/>
  <c r="P23" i="2" s="1"/>
  <c r="S21" i="2"/>
  <c r="S23" i="2" s="1"/>
  <c r="F16" i="14" l="1"/>
  <c r="F7" i="15" s="1"/>
  <c r="L7" i="15" s="1"/>
  <c r="L15" i="15"/>
  <c r="K13" i="8"/>
  <c r="K17" i="8" s="1"/>
  <c r="F17" i="8"/>
  <c r="H14" i="15" s="1"/>
  <c r="L14" i="15" s="1"/>
  <c r="L11" i="15"/>
  <c r="F28" i="13"/>
  <c r="F6" i="15" s="1"/>
  <c r="F13" i="3"/>
  <c r="H8" i="15" s="1"/>
  <c r="L8" i="15" s="1"/>
  <c r="F13" i="11"/>
  <c r="R10" i="11" s="1"/>
  <c r="R14" i="11" s="1"/>
  <c r="F9" i="7"/>
  <c r="F19" i="7" s="1"/>
  <c r="H10" i="15" s="1"/>
  <c r="L10" i="15" s="1"/>
  <c r="O8" i="7"/>
  <c r="O19" i="7" s="1"/>
  <c r="L18" i="2"/>
  <c r="L23" i="2" s="1"/>
  <c r="F21" i="2"/>
  <c r="F23" i="2" s="1"/>
  <c r="H9" i="15" s="1"/>
  <c r="K10" i="5"/>
  <c r="F18" i="5"/>
  <c r="H12" i="15" s="1"/>
  <c r="L12" i="15" s="1"/>
  <c r="L9" i="15" l="1"/>
  <c r="H17" i="15"/>
  <c r="K17" i="15"/>
  <c r="L6" i="15"/>
  <c r="F17" i="15"/>
  <c r="F14" i="11"/>
  <c r="G13" i="15" s="1"/>
  <c r="L13" i="15" s="1"/>
  <c r="L17" i="15" l="1"/>
  <c r="G17" i="15"/>
</calcChain>
</file>

<file path=xl/sharedStrings.xml><?xml version="1.0" encoding="utf-8"?>
<sst xmlns="http://schemas.openxmlformats.org/spreadsheetml/2006/main" count="1180" uniqueCount="471">
  <si>
    <t xml:space="preserve"> </t>
  </si>
  <si>
    <t>รวมทั้งสิ้น</t>
  </si>
  <si>
    <t>รวม</t>
  </si>
  <si>
    <t xml:space="preserve"> วัชรินทร์  บุญเฉื่อย</t>
  </si>
  <si>
    <t>เงินบำรุง รพ.</t>
  </si>
  <si>
    <t>ก.ย.</t>
  </si>
  <si>
    <t>ส.ค.</t>
  </si>
  <si>
    <t>ก.ค.</t>
  </si>
  <si>
    <t>มิ.ย.</t>
  </si>
  <si>
    <t>พ.ค.</t>
  </si>
  <si>
    <t>เม.ย.</t>
  </si>
  <si>
    <t>มี.ค.</t>
  </si>
  <si>
    <t>ก.พ.</t>
  </si>
  <si>
    <t>ม.ค.</t>
  </si>
  <si>
    <t>ธ.ค.</t>
  </si>
  <si>
    <t>พ.ย.</t>
  </si>
  <si>
    <t>ต.ค.</t>
  </si>
  <si>
    <t>แหล่ง</t>
  </si>
  <si>
    <t>จำนวน (บ.)</t>
  </si>
  <si>
    <t>รายละเอียด</t>
  </si>
  <si>
    <t>ผู้รับผิดชอบ</t>
  </si>
  <si>
    <t>ระยะเวลาดำเนินงาน</t>
  </si>
  <si>
    <t>ระยะเวลา
(ว ด ป)</t>
  </si>
  <si>
    <t>งบประมาณ</t>
  </si>
  <si>
    <t>กลุ่มเป้าหมาย/จำนวน</t>
  </si>
  <si>
    <t>ตัวชี้วัดค่าเป้าหมาย</t>
  </si>
  <si>
    <t>ผลผลิต</t>
  </si>
  <si>
    <t>กิจกรรมที่สำคัญของโครงการ</t>
  </si>
  <si>
    <t>มนทุกาญจน์   พันธ์เพียร</t>
  </si>
  <si>
    <t>/</t>
  </si>
  <si>
    <t xml:space="preserve">ไตรมาส 4
</t>
  </si>
  <si>
    <t>-</t>
  </si>
  <si>
    <t xml:space="preserve">บูรณาการกับงานประจำ </t>
  </si>
  <si>
    <t>คณะกรรมการ NCD Board และจนท.อื่น ๆที่เกี่ยวข้อง จำนวน 20 คน</t>
  </si>
  <si>
    <t>สรุปผลการดำเนินงานและคืนข้อมูลการทำงาน</t>
  </si>
  <si>
    <t>เงินบำรุง รพ. (PP)</t>
  </si>
  <si>
    <t>เงินบำรุง รพ. (PP CUP)</t>
  </si>
  <si>
    <t>ผู้ป่วยเบาหวานได้รับการดูแลตามมาตรฐานรายโรค/CPG</t>
  </si>
  <si>
    <t>มีการประชุมสรุปผล 1 ครั้ง</t>
  </si>
  <si>
    <t>สรุปผลการดูแลผู้ป่วยจิตเวชในชุมชน และนำข้อมูลไปใช้ประโยชน์</t>
  </si>
  <si>
    <t>ทุกไตรมาส</t>
  </si>
  <si>
    <t>บูรณาการกับงานประจำ</t>
  </si>
  <si>
    <t>ผู้ป่วยจิตเวช กลุ่มเป้าหมาย ในเขต อำเภอเขาฉกรรจ์</t>
  </si>
  <si>
    <t>ผู้ป่วยจิตเวช กลุ่มเป้าหมาย ได้รับการเยี่ยมบ้าน ร้อยละ 100</t>
  </si>
  <si>
    <t>ผู้ป่วยจิตเวช กลุ่มเป้าหมาย ได้รับการเยี่ยมบ้าน และแก้ไขปัญหาสุขภาพ</t>
  </si>
  <si>
    <t>ร้อยละ 100 ของบุคคลากรที่เกี่ยวข้องมีความรู้ในการประเมิน คัดกรองผู้ป่วยจิตเวช</t>
  </si>
  <si>
    <t>บุคลากรที่เกี่ยวข้องมีความรู้ในการประเมิน คัดกรองผู้ป่วยจิตเวช</t>
  </si>
  <si>
    <t>รวมเป็นเงิน</t>
  </si>
  <si>
    <t xml:space="preserve"> ร้อยละ 90 ของผู้เข้าอบรมผ่านเกณฑ์ประเมิน </t>
  </si>
  <si>
    <t>จนท.รพสต./อสม/ผู้นำชุมชน/นักเรียน มีความรู้ ความเข้าใจและสามารถเข้าถึงบริการ1669 ในระบบ Fast track ตามเกณฑ์มาตรฐานและบูรณาการ NCD, Triage, CPG</t>
  </si>
  <si>
    <t xml:space="preserve">ร้อยละ 90 ของผู้เข้าอบรมผ่านเกณฑ์ประเมิน </t>
  </si>
  <si>
    <t xml:space="preserve">โครงการ พัฒนาระบบและกลไกเสริมสร้างเครือข่าย ความร่วมมือ ระบบบริการพยาบาลและการสร้างเสริมคุณภาพชีวิตที่ดีของประชาชน ให้สอดคล้องกัน ใน Service Plan </t>
  </si>
  <si>
    <t>วัชรินทร์ บุญเฉื่อย  กุสุมา  วันดีราช</t>
  </si>
  <si>
    <t xml:space="preserve">บุคลากรมีความรู้และทักษะในการล้างมือ ลดการแพร่กระจายเชื้อ และอันตรายที่อาจเกิดจากมูลฝอยติดเชื้อ  </t>
  </si>
  <si>
    <t>ร้อยละ 100 ของพยาบาลวิชาชีพได้รับการอบรม</t>
  </si>
  <si>
    <t>ร้อยละ 100 ของหญิงตั้งครรภ์ได้รับการอบรมโรงเรียนพ่อแม่และใช้โปรแกรมโรงเรียนพ่อแม่ออนไลน์</t>
  </si>
  <si>
    <t>หญิงตั้งครรภ์ทุกรายมีความรู้เกี่ยวกับการปฏิบัติตัวขณะตั้งครรภ์</t>
  </si>
  <si>
    <t>หญิงตั้งครรภ์ที่มีอายุ มากกว่า 35 ปี ทุกรายและหญิงตั้งครรภ์และสามีที่มีผลเลือดเป็นพาหะทาลัสซีเมียทั้งคู่</t>
  </si>
  <si>
    <t>ร้อยละ 100 ของหญิงตั้งครรภ์ถูกคัดกรองความเสี่ยงด้วย Classifying Form</t>
  </si>
  <si>
    <t>จำนวน สถานบริการ 8 แห่ง</t>
  </si>
  <si>
    <t xml:space="preserve"> ร้อยละ 100  ของ รพ. / รพ.สต.และ สอ.ติดตั้งป้ายประชาสัมพันธ์</t>
  </si>
  <si>
    <t xml:space="preserve">หญิงตั้งครรภ์ได้รับความรู้เกี่ยวกับประโยชน์ของการฝากครรภ์เร็ว </t>
  </si>
  <si>
    <t>3.1ประชาสัมพันธ์และให้ความรู้เกี่ยวกับประโยชน์ของการฝากครรภ์เร็วและการฝากครรภ์ที่มีคุณภาพ</t>
  </si>
  <si>
    <t>ปริศนา โสภาน้อย , ดวงหทัย ฟองเกิด</t>
  </si>
  <si>
    <t>3.พัฒนาระบบการดูแลสตรีตั้งครรภ์ (ANC คุณภาพ)</t>
  </si>
  <si>
    <t>คณะกรรมการ MCH Board จำนวน 20 คน</t>
  </si>
  <si>
    <t>มีการประชุมขับเคลื่อนนโยบาย โดยคณะกรรมการMCH Board</t>
  </si>
  <si>
    <t>ร้อยละของบุคลากร &gt; 90 สามารถบันทึกข้อมูลถูกต้อง ครบถ้วน สามารถนำมาวิเคราะห์และแก้ไขปัญหาได้</t>
  </si>
  <si>
    <t>ข้อมูลถูกต้อง ครบถ้วน สามารถนำมาวิเคราะห์และแก้ไขปัญหาได้</t>
  </si>
  <si>
    <t>ผ้สูงอายุในคลินิกผู้สูงอายุ 5 กลุ่มโรค</t>
  </si>
  <si>
    <t>ผู้สูงอายุ 5 กลุ่มโรคได้รับบริการตามมาตรฐานร้อยละ 60</t>
  </si>
  <si>
    <t>ผู้สูงอายุได้รับการดูแลครอบคลุม แบบองค์รวม</t>
  </si>
  <si>
    <t>ผู้ป่วย IMC  4 กลุ่มโรค</t>
  </si>
  <si>
    <t xml:space="preserve">ผู้ป่วย IMC ได้รับบริการบริการทางการแพทย์  ,การพยาบาล  ทางกายภาพบำบัด และแพทย์แผนไทย ตามมาตรฐานวิชาชีพ </t>
  </si>
  <si>
    <t>เจ้าหน้าที่ผู้เกี่ยวข้องในการคัดกรองผู้สูงอายุมีความเข้าใจเกณฑ์การคัดกรองที่ถูกต้อง ตรงกัน และเหมาะสม</t>
  </si>
  <si>
    <t>ไตรมาส 1</t>
  </si>
  <si>
    <t xml:space="preserve">ร้อยละ 100 ของบุคลากรเข้าสู่กระบวนการสร้างการเรียนรู้ </t>
  </si>
  <si>
    <t>บุคลากรเกิดกรอบแนวปฏิบัติตามมาตรฐาน HA และเกิดกระบวนการบริหารจัดการ ออกแบบระบบงานกระบวนการดูแลผู้ป่วย เกิดการปรับปรุงระบบงาน สร้างการเรียน สู่การปฏิบัติ และเกิดผลลัพธ์ที่พึงประสงค์</t>
  </si>
  <si>
    <t>ฤทัยรัตน์ ศุภกิจเดชา</t>
  </si>
  <si>
    <t>DPAC คุณภาพ/NCD Clinic Plus ในทุกหน่วยบริการ ร้อยละ 100 ได้รับการสรุปผลและคืนข้อมูล</t>
  </si>
  <si>
    <t>รพ.สต./เวช</t>
  </si>
  <si>
    <t>ไตรมาส 3</t>
  </si>
  <si>
    <t>DPAC คุณภาพ/NCD Clinic Plus ในทุกหน่วยบริการ ร้อยละ 80 ผ่านเกณฑ์ที่กำหนด</t>
  </si>
  <si>
    <t>คลินิก DPAC คุณภาพ/NCD Clinic Plus ได้รับการรับรองคุณภาพ</t>
  </si>
  <si>
    <t>การดำเนินงาน NCD คุณภาพผ่านเกณฑ์ที่กำหนด ร้อยละ 100</t>
  </si>
  <si>
    <t>คลินิก DPAC คุณภาพ/NCD Clinic Plus และการส่งมอบบริการ NCD@HOME</t>
  </si>
  <si>
    <t>หน่วยปฐมภูมิทุกแห่ง</t>
  </si>
  <si>
    <t>ผู้ป่วยเบาหวาน ความดันโลหิตสูงรายใหม่</t>
  </si>
  <si>
    <t>ผู้ป่วยเบาหวาน ความดันโลหิตสูงรายใหม่ ได้รับการส่งต่อเข้ารับบริการ ร้อยละ 100</t>
  </si>
  <si>
    <t xml:space="preserve">ผู้ป่วยเบาหวาน ความดันโลหิตสูงรายใหม่ ได้รับการส่งต่อเข้ารับบริการ </t>
  </si>
  <si>
    <t>ประชาชนกลุ่มเสี่ยง ในเขต อำเภอเขาฉกรรจ์</t>
  </si>
  <si>
    <t>ประชาชนกลุ่มเสี่ยง ได้รับการขึ้นทะเบียน ร้อยละ 100</t>
  </si>
  <si>
    <t xml:space="preserve">ประชาชนกลุ่มเสี่ยง รู้แนวทางการปรับเปลี่ยนพฤติกรรมตามหลัก 3อ. 2ส. 1ฟ. </t>
  </si>
  <si>
    <t>สสอ.เขาฉกรรจ์, 
หน่วยปฐมภูมิทุกแห่ง</t>
  </si>
  <si>
    <t>ไตรมาส 1-2</t>
  </si>
  <si>
    <t>แผนปฏิบัติราชการระดับตำบล</t>
  </si>
  <si>
    <t>ประชาชนอายุ 35 ปีขึ้นไป ในเขต อำเภอเขาฉกรรจ์</t>
  </si>
  <si>
    <t>ประชาชนอายุ 35 ปีขึ้นไป ได้รับการคัดกรองเบาหวาน ความดันโลหิตสูง</t>
  </si>
  <si>
    <t>มนทุกานญจน์  พันธ์เพียร</t>
  </si>
  <si>
    <t xml:space="preserve">1.Type Data ครอบคลุมร้อยละ 90
2.เชื่อมโยงข้อมูลให้คลอบคลุม ร้อยละ 90 </t>
  </si>
  <si>
    <t>ระบบข้อมูลผู้ป่วยเรื้อรัง ( DM HT CKD ) ให้ครอบคลุม</t>
  </si>
  <si>
    <t>คณะกรรมการ NCD Board และจนท.อื่น ๆ ที่เกี่ยวข้อง จำนวน 20 คน</t>
  </si>
  <si>
    <t>คณะกรรมการมีการประชุมเพื่อนำนโยบายจากส่วนกลาง สู่การดำเนินงาน NCD คุณภาพผ่านเกณฑ์ที่กำหนด ร้อยละ 100</t>
  </si>
  <si>
    <t>ขับเคลื่อนนโยบายโดยใช้กลไกของ NCD Board การคืนข้อมูล การสื่อสารผ่านการรับรู้การดูแลตนเอง</t>
  </si>
  <si>
    <t>1.ค่าอาหารกลางวัน จำนวน 40 คน ๆ ละ 1 มื้อ ๆ ละ 100 บาท เป็นเงิน</t>
  </si>
  <si>
    <t>คณะกรรมการ /ผู้รับการประเมินจำนวน 40 คน</t>
  </si>
  <si>
    <t>3.รับการประเมิน คปสอ.ติดดาว</t>
  </si>
  <si>
    <t>คณะกรรมการ /ผู้รับการประเมินจำนวน 10 คน</t>
  </si>
  <si>
    <t>มนทุกาญจน์  พันธ์เพียร</t>
  </si>
  <si>
    <t xml:space="preserve">เจ้าหน้าที่ใน รพ.สต./สอ.นาคันหัก/รพ.เขาฉกรรจ์ จำนวน 40 คน
</t>
  </si>
  <si>
    <t>ประชาชนกลุ่มเสี่ยงได้รับการขึ้นทะเบียน และใช้ประโยชน์จาก EMS member club</t>
  </si>
  <si>
    <t xml:space="preserve">ร้อยละ 80 ของประชาชนกลุ่มเสี่ยงได้รับการขึ้นทะเบียน </t>
  </si>
  <si>
    <t>เจ้าหน้าที่ที่เกี่ยวข้อง และประชาชนกลุ่มเสี่ยง CVD risk</t>
  </si>
  <si>
    <t>3.ประชุมคณะกรรมการดูแลผู้ป่วย (Patient care team)</t>
  </si>
  <si>
    <t>คณะกรรมการ ได้จัดทำและทบทวนแนวทางการดูแลผู้ป่วยรายโรค รวมทั้งทบทวนความเสี่ยงในการทำงาน</t>
  </si>
  <si>
    <t>แนวทางการดูแลผู้ป่วยรายโรคสำคัญ เช่น Stroke STEMI Sepsis เป็นต้น ได้รับการทบทวน</t>
  </si>
  <si>
    <t>คณะกรรมการ PCT จำนวน 15 คน</t>
  </si>
  <si>
    <t>รัตนา มณีสุขเกษม</t>
  </si>
  <si>
    <t>แพทย์และเจ้าหน้าที่ที่เกี่ยวข้อง ได้รับการฝึกอบรมที่จำเป็นก่อนปฏิบัติงาน</t>
  </si>
  <si>
    <t>ร้อยละ 100 ของแพทย์และเจ้าหน้าที่ที่เกี่ยวข้อง ได้รับการฝึกอบรมที่จำเป็นก่อนปฏิบัติงาน</t>
  </si>
  <si>
    <t>4.อบรมแนวทางการรักษาโรคและแนวทางการทำงานที่สำคัญให้แก่แพทย์และเจ้าหน้าที่ที่มาปฏิบัติงานใหม่</t>
  </si>
  <si>
    <t>แพทย์และเจ้าหน้าที่ที่เกี่ยวข้อง (บุคลากรใหม่) ประมาณ 10 คน</t>
  </si>
  <si>
    <t xml:space="preserve">1.ผู้รับผิดชอบงาน NCD สสอ./รพ.สต./รพ. จำนวน 9 คน
2.เจ้าหน้าที่บันทึกข้อมูล 8 คน  
รวม 17 คน </t>
  </si>
  <si>
    <t>2.ประชุมปรับปรุงข้อมูลผู้ป่วยเรื้อรัง ( DM HT CKD )  (จำนวน 4 ครั้ง)</t>
  </si>
  <si>
    <t>คณะกรรมการประเมิน/ผู้รับผิดชอบงานในสสอ./รพ.สต./รพ. จำนวน 10 คน</t>
  </si>
  <si>
    <t>ประชาชน กลุ่มเสี่ยงป่วยโรคเรื้อรัง</t>
  </si>
  <si>
    <t>กลุ่มเสี่ยงป่วยโรคเรื้อรัง ได้รับการทำกิจกรรมส่งเสริมสุขภาพ</t>
  </si>
  <si>
    <t>กลุ่มเสี่ยงป่วยโรคเรื้อรัง กลายเป็นกลุ่มป่วย น้อยที่สุด</t>
  </si>
  <si>
    <t xml:space="preserve">1.ค่าอาหารกลางวัน จำนวน 20 คน ๆ ละ 1 มื้อ ๆ ละ 60 บาท จำนวน 30 วัน เป็นเงิน                 </t>
  </si>
  <si>
    <t>2.ค่าอาหารว่างและเครื่องดื่ม จำนวน 20 คน ๆ ละ 2 มื้อ ๆ ละ 30 บาท จำนวน 30 วัน เป็นเงิน</t>
  </si>
  <si>
    <t>1.ร้อยละ 60 ของผู้ป่วยที่ได้รับการขึ้นทะเบียนเบาหวานได้รับการตรวจคัดกรองครอบคลุมทุกระบบ 
2.ร้อยละ 80  การดำเนินงาน NCD คุณภาพผ่านเกณฑ์ที่กำหนด 
3.ผู้ป่วยที่ขึ้นทะเบียนมี และใช้สมุดประจำตัวผู้ป่วยสื่อสารระบบการดูแล รักษา และป้องกันภาวะแทรกซ้อน (3 S)</t>
  </si>
  <si>
    <t xml:space="preserve">1.บุคลากรสหสาขาวิชาชีพที่ให้บริการจำนวน 20 คน/วัน
2.ผู้ป่วยเบาหวานที่ขึ้นทะเบียน จำนวน 1,700 คน </t>
  </si>
  <si>
    <t xml:space="preserve">1.ผู้ป่วยเบาหวานและครอบครัวมีความรู้ในการจัดการดูแลสุขภาพของตนเองอย่างเป็นระบบต่อเนื่องยั่งยืนโดยทีมสหสาขาวิชาชีพ (Health Literacy)
2.เกิดแกนนำผู้ป่วยเบาหวานที่ควบคุมระดับน้ำตาลไม่ได้ได้รับการEmpewerment ขยายผลองค์ความรู้เพื่อนช่วยเพื่อน </t>
  </si>
  <si>
    <t>1.ร้อยละของผู้ป่วยเบาหวานที่ควบคุมระดับ HbA1C ได้ดีเพิ่มขึ้น &gt; 40%      
2.ร้อยละ 100 ของผู้ป่วยเบาหวานที่เข้ารับการอบรมได้รับการขึ้นทะเบียน EMS Member Club</t>
  </si>
  <si>
    <t>3.พัฒนาระบบการแพทย์ฉุกเฉินเพื่อให้เข้าถึงบริการ EMS member club</t>
  </si>
  <si>
    <t>วัชรินทร์ บุญเฉื่อย, รันดร กว้างขวาง</t>
  </si>
  <si>
    <t>โครงการ พัฒนาคุณภาพบริการผู้ป่วยโรคไม่ติดต่อเรื้อรัง (NCD) อำเภอเขาฉกรรจ์</t>
  </si>
  <si>
    <t xml:space="preserve">1.ประชุมถอดบทเรียนการพัฒนาระบบการดูแลต่อเนื่อง (COC)
และชี้แจง แนวทางการรักษา สำหรับผู้ป่วย IMC ทั้งผู้ป่วยนอก /ผู้ป่วยใน และผู้ป่วยติดตามเยี่ยมบ้าน 
</t>
  </si>
  <si>
    <t>1.พัฒนาการดำเนินงานการดูแลต่อเนื่อง COC อย่างมีประสิทธิภาพ
2.เจ้าหน้าที่ดูแลผู้ป่วย IMC มีความเข้าใจในกระบวนการดูแลที่ตรงกัน อย่างถูกต้องและเหมาะสม</t>
  </si>
  <si>
    <t xml:space="preserve">1. กลุ่มเป้าหมายได้รับการติดตามเยี่ยมดูแลตามเกณฑ์ ร้อยละ 80
2. ผู้ป่วยIMC 4 กลุ่มโรคได้รับบริการตามมาตรฐานต่อเนื่องจนครบ 6 เดือนหรือ BI เท่ากับ 20  ร้อยละ 65 </t>
  </si>
  <si>
    <t>คณะกรรมการ COC เจ้าหน้าที่ IMC และผู้เกี่ยวข้อง จำนวน 45 คน</t>
  </si>
  <si>
    <t>2.ประชุมชี้แจง เกณฑ์การคัดกรองผู้สูงอายุและแนวทางการดำเนินงานคลินิกผู้สูงอายุ 5 กลุ่มโรค</t>
  </si>
  <si>
    <t>วัชรินทร์ บุญเฉือย, จิราภรณ์ อินทรประเสริฐ,พรทิพย์ เงินก้อน</t>
  </si>
  <si>
    <t>พรทิพย์ เงินก้อน</t>
  </si>
  <si>
    <t xml:space="preserve">ผู้สูงอายุได้รับการคัดกรอง 5 กลุ่มโรค ตามเกณฑ์ร้อยละ 60 </t>
  </si>
  <si>
    <t>คณะกรรมการ COC เจ้าหน้าที่ IMC และผู้เกี่ยวข้อง</t>
  </si>
  <si>
    <t>ไตรมาส 2</t>
  </si>
  <si>
    <t xml:space="preserve">3.ให้บริการทางการแพทย์  ทางการพยาบาล  ทางกายภาพบำบัด และแพทย์แผนไทย ในผู้ป่วย IMC ตามมาตรฐานวิชาชีพ </t>
  </si>
  <si>
    <t xml:space="preserve">ผู้ป่วย IMC 4 กลุ่มโรค ได้รับบริการตามมาตรฐาน ต่อเนื่องจนครบ 6 เดือน หรือ BI เท่ากับ 20 ร้อยละ 65 </t>
  </si>
  <si>
    <t>4.จัดตั้งคลินิคผู้สูงอายุในโรงพยาบาลเขาฉกรรจ์</t>
  </si>
  <si>
    <t xml:space="preserve">1.ค่าอาหารกลางวัน จำนวน 45 คน ๆ ละ 1 มื้อ ๆ ละ 100 บาท เป็นเงิน                 </t>
  </si>
  <si>
    <t>2.ค่าอาหารว่างและเครื่องดื่ม จำนวน 45 คน ๆ ละ 2 มื้อ ๆ ละ 30 บาท เป็นเงิน</t>
  </si>
  <si>
    <t>3.ค่าสมนาคุณวิทยากรภาครัฐอื่นๆต่างหน่วยงาน จำนวน 1 คน ๆ ละ 7 ชั่วโมง ๆ ละ 600 บาท เป็นเงิน</t>
  </si>
  <si>
    <t>1.เจ้าหน้าที่ผู้รับผิดชอบงานจำนวน 45 คน
2.วิทยากรภาครัฐหน่วยงาน สสจ.สุรินทร์ จำนวน 1 คน</t>
  </si>
  <si>
    <t>3.ค่าจัดทำคู่มือ (สมุดประจำตัวผู้ป่วยเบาหวาน) จำนวน 1,700 เล่ม ๆ ละ 25 บาท เป็นเงิน</t>
  </si>
  <si>
    <t>5.อบรมการบันทึก/วิเคราะห์ข้อมูลจากโปรแกรม COC และวางแผนแก้ไขปัญหา</t>
  </si>
  <si>
    <t>โครงการ พัฒนาระบบการดูแลสตรีตั้งครรภ์ มารดาและทารกหลังคลอด</t>
  </si>
  <si>
    <t>โครงการ  พัฒนาศักยภาพระบบการดูแลผ้ป่วย IMC, ผู้สูงอายุ และการจัดการ COC</t>
  </si>
  <si>
    <t>นโยบายจากกรรมการ MCH Board ลงสู่ผู้ปฏิบัติ</t>
  </si>
  <si>
    <t>1.ประชุมคณะทำงานอนามัยแม่และเด็กระดับอำเภอ (MCH Broad) (จำนวน 4 ครั้ง)</t>
  </si>
  <si>
    <t>เจ้าหน้าที่ห้องคลอดและงานอนามัยแม่และเด็ก จำนวน 45 คน</t>
  </si>
  <si>
    <t>1.อัตราตายของทารกเป็น 0
2.บุคลากรทางการพยาบาลมีความรู้ทักษะการช่วยฟื้นคืนชีพทารกแรกเกิด</t>
  </si>
  <si>
    <t>1.ลดอัตราตายของทารก                 2.บุคลากรทางการพยาบาลมีความรู้ทักษะการช่วยฟื้นคืนชีพทารกแรกเกิด</t>
  </si>
  <si>
    <t>ค่าอาหารว่างและเครื่องดื่ม จำนวน 45 คน ๆ ละ 1 มื้อ ๆ ละ 30 บาท เป็นเงิน</t>
  </si>
  <si>
    <t>ปริศนา โสภาน้อย, ดวงหทัย ฟองเกิด</t>
  </si>
  <si>
    <t>1. ร้อยละ 60 ของหญิงตั้งครรภ์ ได้รับการฝากครรภ์ครั้งแรกเมื่ออายุครรภ์  ≤12 สัปดาห์
2. ร้อยละ 75 ของหญิงตั้งครรภ์ได้รับบริการฝากครรภ์ครบ 5 ครั้ง ตามเกณฑ์</t>
  </si>
  <si>
    <t xml:space="preserve">หญิงตั้งครรภ์ได้รับการฝากครรภ์ตามเกณฑ์ </t>
  </si>
  <si>
    <t>หญิงตั้งครรภ์ได้รับการคัดกรองความเสี่ยง และการดูแลตามแนวทาง</t>
  </si>
  <si>
    <t>3.2ให้บริการแบบ one stop service และบริการ ANC ทันทีเมื่อพบผลบวกจาก pregranancy test ที่สถานบริการ</t>
  </si>
  <si>
    <t>3.3เฝ้าระวังคัดกรองและแก้ไขโภชนาการหญิงตั้งครรภ์เพื่อลดการเกิด LBW</t>
  </si>
  <si>
    <t>3.4คัดกรองหญิงตั้งครรภ์ด้วย Classifying Form เพื่อแยกหญิงตั้งครรภ์ปกติ หรือมีภาวะเสี่ยงในโรคพันธุกรรมทาลัสซีเมีย/ดาวน์ซินโดรม</t>
  </si>
  <si>
    <t>ค่าจัดทำสื่อประชาสัมพันธ์ (ป้าย X-stand ขนาด 80 x 180 cms) จำนวน 8 ชุด ๆ ละ 650 บาท เป็นเงิน</t>
  </si>
  <si>
    <t>หญิงตั้งครรภ์ทุกราย</t>
  </si>
  <si>
    <t>ร้อยละ 100 ของหญิงตั้งครรภ์ได้รับการคัดกรองความเสี่ยง และการดูแลตามแนวทาง</t>
  </si>
  <si>
    <t>หญิงตั้งครรภ์ที่มาฝากครรภ์ทุกราย</t>
  </si>
  <si>
    <t>4. พัฒนาความรู้ความสามารถ</t>
  </si>
  <si>
    <t>4.1พัฒนาความรู้และทักษะของบุคลากร
-อบรม/ฟื้นฟูความรู้การดูแลมารดากลุ่มเสี่ยง
-ปรับปรุง ตามแนวทางของ MCH Broad</t>
  </si>
  <si>
    <t>พยาบาลวิชาชีพ  รพ.จำนวน 5 คน และ รพ.สต. 7 คน</t>
  </si>
  <si>
    <t>บูรณาการกับงานประจำ (สสจ.สก.เป็นผู้ดำเนินการ)</t>
  </si>
  <si>
    <t>4.2พัฒนาความรู้ผู้เกี่ยวข้องตามแนวทางโรงเรียนพ่อแม่รายกลุ่ม และใช้โปรแกรมโรงเรียนพ่อแม่ออนไลน์ (ANC hpc.com)</t>
  </si>
  <si>
    <t>พยาบาลวิชาชีพผู้รับผิดชอบ มีความรู้ เข้าใจ และทักษะการดูแลหญิงตั้งครรภ์ที่มีความเสี่ยงและเข้าใจแนวทางปฏิบัติไปในทิศทางเดียวกัน</t>
  </si>
  <si>
    <t>ปริศนา โสภาน้อย</t>
  </si>
  <si>
    <t>1.บุคลากรเข้าร่วมกิจกรรมร้อยละ 90
2.บุคลากรมีความรู้ผ่านเกณฑ์ขั้นต่ำ ร้อยละ 90</t>
  </si>
  <si>
    <t>ค่าอาหารว่างและเครื่องดื่ม จำนวน 200 คน ๆ ละ 1 มื้อ ๆ ละ 30 บาท เป็นเงิน</t>
  </si>
  <si>
    <t>บุคลากรในเครือข่ายบริการสุขภาพ อ.เขาฉกรรจ์ จำนวน 200 คน (แบ่งออกเป็น 2 รุ่น ๆ ละ 100 คน)</t>
  </si>
  <si>
    <t>.</t>
  </si>
  <si>
    <t>2.อบรมการป้องกันและระงับการแพร่กระจายเชื้อด้วยการล้างมือและการป้องกันอันตรายที่อาจเกิดจากมูลฝอยติดเชื้อ</t>
  </si>
  <si>
    <t>คณะกรรมการมีการทบทวนมาตรการที่สำคัญเกี่ยวกับการควบคุมการติดเชื้อในสถานพยาบาล</t>
  </si>
  <si>
    <t>ทนทวนและปรับปรุงแนวทางเกี่ยวกับการควบคุมการติดเชื้อในสถานพยาบาล ตลอดจนได้รับการนำไปใช้</t>
  </si>
  <si>
    <t>คณะกรรมการ IC จำนวน 15 คน</t>
  </si>
  <si>
    <t>1.ประชุมคณะกรรมการ IC (จำนวน 4 ครั้ง)</t>
  </si>
  <si>
    <t>ค่าอาหารว่างและเครื่องดื่ม จำนวน 15 คน ๆ ละ 1 มื้อ ๆ ละ 30 บาท จำนวน 4 ครั้ง เป็นเงิน</t>
  </si>
  <si>
    <t>สร้างเครือข่ายในการดูแลผู้ป่วยใน รพ.และ พัฒนาศักยภาพบุคลากรในรพสต. (Patient Safety)</t>
  </si>
  <si>
    <t xml:space="preserve">วัชรินทร์ บุญเฉื่อย, รันดรกว้างขวาง, อภิชัย สาธรพันธ์  </t>
  </si>
  <si>
    <t>2.อบรมให้ความรู้ Early Warning Signs การใช้ CPG รายโรค และป้องกันการเกิดโรคหลอดเลือดสมอง และหลอดเลือด การใช้หัวใจ แก่เจ้าหน้าที่ รพ.สต./อสม. /ผู้นำชุมชน/นักเรียน</t>
  </si>
  <si>
    <t>1.เจ้าหน้าที่ รพ.สต. และสอ. แห่งละ 1 คน รวม 7 คน
2.ผู้แทนอสม./ผู้นำชุมชน จำนวน 70 คน
รวมจำนวน 77 คน</t>
  </si>
  <si>
    <t>3.ค่าป้ายไวนิล ขนาด 1.5x3 ตรม.รวม 4.5 ตรม. ๆ ละ 200 บาท เป็นเงิน</t>
  </si>
  <si>
    <t>2.ค่าอาหารว่างและเครื่องดื่ม จำนวน 77 คน ๆ ละ 2 มื้อ ๆ ละ 30 บาท เป็นเงิน</t>
  </si>
  <si>
    <t>1.ค่าอาหารกลางวัน จำนวน 77 คน ๆ ละ 1 มื้อ ๆ ละ 60 บาท เป็นเงิน</t>
  </si>
  <si>
    <t>1.ค่าอาหารกลางวัน จำนวน 2 รุ่น รุ่นละ 82 คน ๆ ละ 1 มื้อ ๆ ละ 60 บาท เป็นเงิน</t>
  </si>
  <si>
    <t>2.ค่าอาหารว่างและเครื่องดื่ม จำนวน 2 รุ่น รุ่นละ 82 คน ๆ ละ 2 มื้อ ๆ ละ 30 บาท เป็นเงิน</t>
  </si>
  <si>
    <t>1.ค่าอาหารกลางวัน จำนวน 20 คน ๆ ละ 4 มื้อ ๆ ละ 60 บาท เป็นเงิน</t>
  </si>
  <si>
    <t>2.ค่าอาหารว่างและเครื่องดื่ม จำนวน 20 คน ๆ ละ 8 มื้อ ๆ ละ 30 บาท เป็นเงิน</t>
  </si>
  <si>
    <t>3.ค่าจัดทำคู่มือการดำเนินงาน NCD คุณภาพ จำนวน 20 เล่ม ๆ ละ 30 บาท เป็นเงิน</t>
  </si>
  <si>
    <t>1.ค่าอาหารกลางวัน จำนวน 17 คน ๆ ละ 4 มื้อ ๆ ละ 60 บาท เป็นเงิน</t>
  </si>
  <si>
    <t>2.ค่าอาหารว่างและเครื่องดื่ม จำนวน 17 คน ๆ ละ 8 มื้อ ๆ ละ 30 บาท เป็นเงิน</t>
  </si>
  <si>
    <t>1.ค่าอาหารกลางวัน จำนวน 30 คน ๆ ละ 2 มื้อ ๆ ละ 100 บาท เป็นเงิน</t>
  </si>
  <si>
    <t>1.คณะกรรมการ NCD Board 
2.Case Manager 
3.ผู้รับผิดชอบงาน NCD และ จนท.อื่น ๆ ที่เกี่ยวข้องในระดับ รพ./รพ.สต./สอ. 
รวม จำนวน 30 คน</t>
  </si>
  <si>
    <t>4.ค่าถ่ายเอกสาร จำนวน 30 ชุด ๆ ละ 30 บาท เป็นเงิน</t>
  </si>
  <si>
    <t>5.ค่าวัสดุสำนักงาน จำนวน 30 คน ๆ ละ 30 บาท เป็นเงิน</t>
  </si>
  <si>
    <t>1.ประชุมการขับเคลื่อนนโยบายโดยใช้กลไกของ NCD Board (จำนวน 4 ครั้ง)</t>
  </si>
  <si>
    <t>3.นักเรียน ม. 4-5 จำนวน 100 คน</t>
  </si>
  <si>
    <t>5.ค่าอาหารว่างและเครื่องดื่ม จำนวน 100 คน ๆ ละ 1 มื้อ ๆ ละ 30 บาท เป็นเงิน</t>
  </si>
  <si>
    <t>4.ค่าสื่อประชาสัมพันธ์ (จ้างเหมาทำสปอร์ต Thump Drive ประชาสัมพันธ์ 1669 พร้อมภาพและเสียง) จำนวน 12 ชิ้น ๆ ละ 250 บาท เป็นเงิน</t>
  </si>
  <si>
    <t xml:space="preserve"> วัชรินทร์ บุญเฉื่อย, รัตนา มณีสุขเกษม, พรทิพย์ เงินก้อน, อภิชัย สาธรพันธ์ </t>
  </si>
  <si>
    <t>1.ผู้ป่วยและญาติทีดูแลระดับน้ำตาลสะสมเกิน 7 ที่สมัครใจเข้าร่วมโครงการ จำนวน 40 คน
2.บุคลากรผู้ดูแลผู้ป่วย 10 คน 
3.บุคลากรสหสาขาวิชาชีพ 10 คน
รวมจำนวน 60 คน</t>
  </si>
  <si>
    <t>2.อบรมพัฒนาระบบการดูแลกลุ่มผู้ป่วยรายโรคตามสาขากลุ่มโรคเบาหวานที่ควบคุมระดับน้ำตาลสะสมไม่ได้ (HbA1c) โดยการเข้าค่ายเบาหวานเพื่อการปรับเปลี่ยนพฤติกรรม (จำนวน 2 วัน)</t>
  </si>
  <si>
    <t>2.คัดกรองสุขภาพ</t>
  </si>
  <si>
    <t>2.1คัดกรองสุขภาพ และค้นหาผู้มีภาวะเสี่ยง/ผู้ป่วย โรคเบาหวาน ความดันโลหิตสูง ฯลฯ</t>
  </si>
  <si>
    <t>2.3ผู้ป่วยรายใหม่ ได้รับส่งต่อเข้ารับบริการ</t>
  </si>
  <si>
    <t>4.จัดกิจกรรมเพื่อปรับเปลี่ยนพฤติกรรมกลุ่มเสี่ยงป่วยโรคเรื้อรัง</t>
  </si>
  <si>
    <t xml:space="preserve">5.ประชุมเชิงปฏิบัติการเพื่อพัฒนาการบริการคลินิก DPAC คุณภาพ/NCD Clinic Plus และการดำเนินงาน NCD@HOME (จำนวน 2 วัน)
</t>
  </si>
  <si>
    <t>6.กิจกรรมประเมินรับรองคลินิก DPAC คุณภาพ/NCD Clinic Plus</t>
  </si>
  <si>
    <t>7.สรุปและประเมินการดำเนินการ</t>
  </si>
  <si>
    <t>1.ค่าอาหารกลางวัน จำนวน 40 คน ๆ ละ 2 มื้อ ๆ ละ 100 บาท เป็นเงิน</t>
  </si>
  <si>
    <t>2.ค่าอาหารว่างและเครื่องดื่ม จำนวน 40 คน ๆ ละ 4 มื้อ ๆ ละ 30 บาท เป็นเงิน</t>
  </si>
  <si>
    <t>1.ประชุมถ่ายทอดและติดตามผลงานกระบวนการพัฒนาตามเกณฑ์ รพ.สต.ติดดาว และกระบวนงานตาม Service Plan ที่สำคัญของ CUP (จำนวน 2 ครั้ง)</t>
  </si>
  <si>
    <t>เงินบำรุง สสอ.  (PP CUP)</t>
  </si>
  <si>
    <t>2.เยี่ยมเสริมพลังการพัฒนาตามเกณฑ์ รพ.สต.ติดดาว (จำนวน 8 ครั้ง)</t>
  </si>
  <si>
    <t xml:space="preserve">รพ.สต.ทุกแห่ง/สอ.นาคันหัก ทราบ และเข้าใจในการเกณฑ์ รพ.สต.ติดดาว และ Service Plan ที่สำคัญของ CUP
</t>
  </si>
  <si>
    <t xml:space="preserve">รพ.สต.ทุกแห่ง/สอ.นาคันหัก ทราบ และเข้าใจในการเกณฑ์ รพ.สต.ติดดาว
</t>
  </si>
  <si>
    <t xml:space="preserve">รพ.สต.ทุกแห่ง/สอ.นาคันหัก ผ่านเกณฑ์การประเมินระดับ 5 ดาว ร้อยละ 100
</t>
  </si>
  <si>
    <t>คปสอ.ติดดาว ตามเกณฑ์มาตรฐาน</t>
  </si>
  <si>
    <t>คปสอ.ติดดาว ผ่านเกณฑ์การประเมินระดับ 5 ดาว</t>
  </si>
  <si>
    <t xml:space="preserve"> 3.ค่าจัดทำคู่มือ (รูปเล่มเอกสาร) จำนวน 40 เล่ม ๆ ละ 30 บาท เป็นเงิน</t>
  </si>
  <si>
    <t>โครงการ พัฒนาศักยภาพบุคลากรสร้างการเรียนรู้เตรียมรับการเยี่ยมสำรวจเพื่อเฝ้าระวังระยะเวลา 1 ปี หลังการรับรองมาตรฐานโรงพยาบาลและบริการสุขภาพ ฉบับที่ 4 ปีงบประมาณ พ.ศ. 2564</t>
  </si>
  <si>
    <t>รพ. ได้รับการเยี่ยมสำรวจเพื่อรับรองกระบวนการคุณภาพตามาตรฐานโรงพยาบาลและบริการสุขภาพฉบับที่ 4</t>
  </si>
  <si>
    <t>รพ. เข้าสู่กระบวนการเยี่ยมสำรวจเพื่อเฝ้าระวังตามกระบวนการและมาตรฐาน HA</t>
  </si>
  <si>
    <t>1.เจ้าหน้าที่ โรงพยาบาลเขาฉกรรจ์ จำนวน 150 คน
2.Serveyer จาก สรพ. จำนวน 1 คน</t>
  </si>
  <si>
    <t>1.ค่าใช้จ่ายการเยี่ยมสำรวจเพื่อการเฝ้าระวังตามมาตรฐาน HA (Serveyer) จำนวน 2 วัน ๆ ละ 1 คน ๆ ละ 18,000 บาท เป็นเงิน</t>
  </si>
  <si>
    <t xml:space="preserve">2.รับการเยี่ยมสำรวจ (ตรวจประเมิน) เพื่อเฝ้าระวังในระยะเวลา 1 ปี หลังการรับรอง (จำนวน 2 วัน) </t>
  </si>
  <si>
    <t xml:space="preserve">เจ้าหน้าที่ โรงพยาบาลเขาฉกรรจ์ จำนวน 150 คน (แบ่งเป็น 2 รุ่น ๆ 75 คน)
</t>
  </si>
  <si>
    <t>3.ค่าอาหารว่างและเครื่องดื่ม จำนวน 150 คน ๆ ละ 4 มื้อ ๆ ละ 30 บาท เป็นเงิน</t>
  </si>
  <si>
    <t>โครงการ พัฒนาการดูแลผู้ป่วยจิตเวชเรื้อรังเครือข่ายบริการสุขภาพ อำเภอเขาฉกรรจ์</t>
  </si>
  <si>
    <t>1.อบรมให้ความรู้เรื่องการประเมิน/การคัดกรองผู้ป่วยจิตเวชในชุมชน/ทบทวนแนวปฏิบัติ</t>
  </si>
  <si>
    <t>เจ้าหน้าที่ รพ./สสอ./รพ.สต.จำนวน 30 คน</t>
  </si>
  <si>
    <t>2.ค่าอาหารว่างและเครื่องดื่ม จำนวน 2 รุ่น ๆ ละ 75 คน ๆ ละ 2 มื้อ ๆ ละ 30 บาท เป็นเงิน</t>
  </si>
  <si>
    <t>1.อบรมพัฒนาบุคลากรเรื่อง Basic Life Support (เด็กและผู้ใหญ่) (จำนวน 2 รุ่น ๆ ละ 1 วัน)</t>
  </si>
  <si>
    <t>1.ค่าอาหารกลางวัน จำนวน 2 รุ่น ๆ ละ 75 คน ๆ ละ 1 มื้อ ๆ ละ 100 บาท เป็นเงิน</t>
  </si>
  <si>
    <t>1.เจ้าหน้าที่ รพ.สต. และสอ. แห่งละ 2 คน รวม 14 คน
2.จนท.รพ.150 คน
รวมจำนวน 164 คน (2 รุ่น ๆ ละ 82 คน)</t>
  </si>
  <si>
    <t>1.ค่าอาหารกลางวัน จำนวน 30 คน ๆ ละ 1 มื้อ ๆ ละ 60 บาท เป็นเงิน</t>
  </si>
  <si>
    <t>2.ค่าอาหารว่างและเครื่องดื่ม จำนวน 30 คน ๆ ละ 2 มื้อ ๆ ละ 30 บาท เป็นเงิน</t>
  </si>
  <si>
    <t>2.กิจกรรมการดูแลผู้ป่วยจิตเวชในชุมชน</t>
  </si>
  <si>
    <t>3.ประชุมสรุปการดูแลผู้ป่วยจิตเวชในชุมชนร่วมกับเครือข่าย</t>
  </si>
  <si>
    <t>2.ค่าอาหารว่างและเครื่องดื่ม จำนวน 30 คน ๆ ละ 1 มื้อ ๆ ละ 30 บาท เป็นเงิน</t>
  </si>
  <si>
    <t>ลำดับ</t>
  </si>
  <si>
    <t xml:space="preserve">โครงการ/กิจกรรม </t>
  </si>
  <si>
    <t>จำนวนแผนงาน/โครงการ</t>
  </si>
  <si>
    <t>รวมงบประมาณ</t>
  </si>
  <si>
    <t>ยุทธศาสตร์</t>
  </si>
  <si>
    <t>ปกติ/ประจำ</t>
  </si>
  <si>
    <t>เงินบำรุงสสอ. (PP CUP)</t>
  </si>
  <si>
    <t xml:space="preserve">เงินบำรุงรพ. </t>
  </si>
  <si>
    <t>เงินบำรุงรพ. (PP CUP)</t>
  </si>
  <si>
    <t>เงินบำรุง รพ. (PPปฐมภูมิ)</t>
  </si>
  <si>
    <t>อปท./อบจ.</t>
  </si>
  <si>
    <t>อื่นๆ</t>
  </si>
  <si>
    <t>ลงชื่อ.............................................ผู้เสนอแผน</t>
  </si>
  <si>
    <t>(นายปรัชญา  แก้วพัฒน์)</t>
  </si>
  <si>
    <t>ตำแหน่ง นักวิชาการสาธารณสุขชำนาญการ</t>
  </si>
  <si>
    <t>ลงชื่อ..................................................ผู้เห็นชอบแผน</t>
  </si>
  <si>
    <t>(นายสุริยันต์  เศษศรี)</t>
  </si>
  <si>
    <t>ตำแหน่ง สาธารณสุขอำเภอเขาฉกรรจ์</t>
  </si>
  <si>
    <t>ลงชื่อ...............................................ผู้เห็นชอบแผน</t>
  </si>
  <si>
    <t>เงินบำรุง สสอ. (PP CUP)</t>
  </si>
  <si>
    <t>โครงการ พัฒนาระบบมาตรฐานบริการ โรงพยาบาล ตามมาตรฐาน IC</t>
  </si>
  <si>
    <t>จำนวนคู่มือ/แนวทางที่ได้รับการจัดทำ</t>
  </si>
  <si>
    <t>3.อบรมฟื้นฟูการดูแลผู้ป่วย Stroke ด้วยการแพทย์ผสมผสาน</t>
  </si>
  <si>
    <t xml:space="preserve">ร้อยละ 90 ได้รับการฟื้นฟู </t>
  </si>
  <si>
    <t>หน่วยบริการผ่านเกณฑ์มาตรฐาน ร้อยละ 100</t>
  </si>
  <si>
    <t>นางสาวกัญญา เทพรัตนะ</t>
  </si>
  <si>
    <t>โครงการพัฒนายกระดับการจัดบริการแพทย์แผนไทย และการแพทย์ผสมผสาน อำเภอเขาฉกรรจ์ สู่ความเป็นเลิศ</t>
  </si>
  <si>
    <t>ร้อยละ 80 ของศูนย์ต้นแบบที่ได้รับการจัดตั้ง</t>
  </si>
  <si>
    <t xml:space="preserve">1.เจ้าหน้าที่ผู้รับผิดชอบงาน 7 แห่ง ๆ ละ 1 คน รวม 7 คน
2.เจ้าหน้าที่ที่เกี่ยวข้อง จำนวน 3 คน
รวมจำนวน 10 คน
</t>
  </si>
  <si>
    <t>2.ค่าอาหารว่างและเครื่องดื่ม จำนวน 10 คน ๆ ละ 2 มื้อ ๆ ละ 30 บาท เป็นเงิน</t>
  </si>
  <si>
    <t>1.ค่าอาหารกลางวัน จำนวน 10 คน ๆ ละ 1 มื้อ ๆ ละ 60 บาท เป็นเงิน</t>
  </si>
  <si>
    <t>3.ค่าจัดทำคู่มือ จำนวน 10 เล่ม ๆ ละ100 บาท เป็นเงิน</t>
  </si>
  <si>
    <t>4.ค่าวัสดุสำนักงาน จำนวน 10 ชุด ๆ ละ 30 บาท เป็นเงิน</t>
  </si>
  <si>
    <t>1.ประชุมผู้รับผิดชอบงานแพทย์แผนไทย (จำนวน 3 ครั้งๆละ 1 วัน)</t>
  </si>
  <si>
    <t xml:space="preserve">2.ประชุมจัดทำคู่มือแนวทางการดำเนินงานศูนย์Excellent ด้านการแพทย์แผนไทย </t>
  </si>
  <si>
    <t>1.ค่าอาหารว่างและเครื่องดื่ม จำนวน 15 คน ๆ ละ 2 มื้อ ๆ ละ 30 บาท เป็นเงิน</t>
  </si>
  <si>
    <t xml:space="preserve">1.แพทย์แผนไทย จำนวน 3 คน
2.ผู้ช่วยแพทย์แผนไทย จำนวน 8 คน
3.สหวิชาชีพที่เกี่ยวข้อง จำนวน 2 คน
4.วิทยากร จำนวน 2 คน
รวมจำนวน 15 คน
</t>
  </si>
  <si>
    <t>2.ค่าอาหารกลางวัน จำนวน 15 คน ๆละ 1 มื้อ ๆ ละ 60 บาท เป็นเงิน</t>
  </si>
  <si>
    <t>6.นิเทศติดตามการดำเนนิงานการจัดบริการแพทย์แผนไทย</t>
  </si>
  <si>
    <t>1.รพ.สต./สถานีอนามัย 7 แห่ง
2.คณะกรรมการประเมิน จำนวน 5 คน</t>
  </si>
  <si>
    <t>1.ค่าเบี้ยเลี้ยงเจ้าหน้าที่ (คณะกรรมการ) จำนวน 5 คน ๆ ละ 3 วัน ๆ ละ 120 บาท เป็นเงิน</t>
  </si>
  <si>
    <t>1.ค่าเบี้ยเลี้ยงเจ้าหน้าที่ จำนวน 4 คน ๆ ละ 4 วัน ๆ ละ 120 บาท เป็นเงิน</t>
  </si>
  <si>
    <t>กุสุมา  วันดีราช</t>
  </si>
  <si>
    <t xml:space="preserve">รพ.สต.ทุกแห่ง/สอ.นาคันหัก รวม 8 แห่ง ผ่านเกณฑ์ 5 ดาว ร้อยละ 100
</t>
  </si>
  <si>
    <t>2.ค่าอาหารกลางวัน จำนวน 150 คนๆ ละ 2 มื้อๆ ละ 100 บาท เป็นเงิน</t>
  </si>
  <si>
    <t>2.ค่าอาหารว่างและเครื่องดื่ม จำนวน 30 คนๆ ละ 4 มื้อๆ ละ 30 บาท เป็นเงิน</t>
  </si>
  <si>
    <t>3.ค่าสมนาคุณวิทยากร จำนวน 2 คน ๆ ละ 3 ชม.ๆ ละ 300 บาท เป็นเงิน</t>
  </si>
  <si>
    <t>เม.ย</t>
  </si>
  <si>
    <t>1.ค่าอาหาร เช้า จำนวน 60 คน ๆ ละ 1 มื้อ ๆ ละ 100 บาท เป็นเงิน</t>
  </si>
  <si>
    <t>2.ค่าอาหารว่างและเครื่องดื่ม จำนวน 40 คนๆ ละ 2 มื้อๆ ละ 30 บาท เป็นเงิน</t>
  </si>
  <si>
    <t>1.ค่าเบี้ยเลี้ยงเจ้าหน้าที่ จำนวน 10 คน ๆ ละ 8 วันๆ ละ 120 บาท เป็นเงิน</t>
  </si>
  <si>
    <t>มีแนวทางการพัฒนาและแนวทางการดำเนินงานศูนย์ excellent ด้านการแพทย์แผนไทย</t>
  </si>
  <si>
    <t>1.หลักเกณฑ์ศูนย์ต้นแบบ
2.คู่มือแนวทางปฎิบัติศูนย์ excellent ด้านการแพทย์แผนไทย</t>
  </si>
  <si>
    <t>มีการทบทวนแนวทางเวชปฏิบัติการให้บริการผู้ป่วย Stroke ด้วยการแพทย์ผสมผสาน</t>
  </si>
  <si>
    <t>สถานบริการสาธารณสุขจัดบริการแพทย์แผนไทยได้มาตรฐาน</t>
  </si>
  <si>
    <t>การจัดบริการแพทย์แผนไทยเป็นไปตามมาตรฐาน</t>
  </si>
  <si>
    <t>2.ค่าอาหารกลางวัน จำนวน 60 คน ๆ ละ 2 มื้อ ๆ ละ 100 บาท เป็นเงิน</t>
  </si>
  <si>
    <t>5.ค่าสมนาคุณวิทยากร (นักโภชนาการ รพร.สก.) จำนวน 1 คน ๆ ละ 3 ชม. ๆ ละ 300 บาท เป็นเงิน</t>
  </si>
  <si>
    <t>6.ค่าป้ายไวนิล ขนาด 1.5x3 ตรม. รวม 4.5 ตรม. ๆ ละ 200 บาทเป็นเงิน</t>
  </si>
  <si>
    <t>7.ค่าจ้างเหมาตกแต่งสถานที่ ก่อนและหลังการอบรม 2 ครั้ง ๆ ละ 2,000 บาท</t>
  </si>
  <si>
    <t>4.ค่าอาหารว่างและเครื่องดื่ม จำนวน 60 คน ๆ ละ 4 มื้อ ๆ ละ 30 บาท เป็นเงิน</t>
  </si>
  <si>
    <t>3.ค่าอาหารเย็น จำนวน 60 คน ๆ ละ 1 มื้อ ๆ ละ 100 บาท เป็นเงิน</t>
  </si>
  <si>
    <t>สรุปรายละเอียดงบประมาณ แผนปฏิบัติราชการเครือข่ายบริการสุขภาพ อำเภอเขาฉกรรจ์ จังหวัดสระแก้ว ประจำปีงบประมาณ พ.ศ. 2565</t>
  </si>
  <si>
    <t>ยุทธศาสตร์ที่ 2 การจัดบริการสุขภาพที่มีคุณภาพและเป็นเลิศ</t>
  </si>
  <si>
    <t>ผู้รับ
ผิดชอบ</t>
  </si>
  <si>
    <t>แหล่งงบ</t>
  </si>
  <si>
    <t>1.ประชุมคณะกรรมการ คณะอนุกรรมการ คณะทำงานพัฒนาคุณภาพชีวิตอำเภอเขาฉกรรจ์ (จำนวน 3 ครั้งๆละ 1 วัน)</t>
  </si>
  <si>
    <t>มีแผนงานขับเคลื่อนการดำเนินงานแก้ไขปัญหาตามประเด็นการพัฒนาคุณภาพชีวิต และการป้องกันการแพร่ระบาดของโรคติดเชื้อไวรัสโคโรนา 2019 ระดับอำเภอเขาฉกรรจ์ พร้อมติดตามการดำเนินงานตามแผน ฯ รายไตรมาส</t>
  </si>
  <si>
    <t>มีแผนการขับเคลื่อนการดำเนินงาน ฯ จำนวน 1 แผน และมีการประชุมติดตามการดำเนินงานตามรายไตรมาส</t>
  </si>
  <si>
    <t>คณะกรรมการ คณะอนุกรรมการ คณะทำงานพัฒนาคุณภาพชีวิตอำเภอเขาฉกรรจ์ จำนวน 40 คน</t>
  </si>
  <si>
    <t>1. ค่าอาหารกลางวัน จำนวน 40 คน ๆ ละ 3 มื้อ ๆ ละ 100 บาท เป็นเงิน</t>
  </si>
  <si>
    <t>เงินงบประมาณจาก สสจ.สก</t>
  </si>
  <si>
    <t>นายปรัชญา แก้วพัฒน์</t>
  </si>
  <si>
    <t>2. ค่าอาหารว่างและเครื่องดื่ม จำนวน 40 คนๆละ 6  มื้อๆละ 30 บาท เป็นเงิน</t>
  </si>
  <si>
    <t>2. ประชุมคณะกรรมการพัฒนาคุณภาพชีวิตอำเภอระดับตำบล/เทศบาล จำนวน 5 แห่ง (จำนวน 2 ครั้งๆละ 1 วัน)</t>
  </si>
  <si>
    <t>มีแผนการขับเคลื่อนการดำเนินงาน ฯ ในระดับตำบล/เทศบาล จำนวน 5 แผน และมีการประชุมติดตามการดำเนินงานในไตรมาสสุดท้าย</t>
  </si>
  <si>
    <t>คณะกรรมการพัฒนาคุณภาพชีวิตอำเภอระดับตำบล/เทศบาล จำนวน 5 แห่ง ๆ ละ 12 คน รวมจำนวน 60  คน</t>
  </si>
  <si>
    <t>1. ค่าอาหารกลางวัน จำนวน 60 คน ๆ ละ 2 มื้อ ๆ ละ 100 บาท เป็นเงิน</t>
  </si>
  <si>
    <t>2. ค่าอาหารว่างและเครื่องดื่ม จำนวน 60 คนๆละ 4  มื้อๆละ 30 บาท เป็นเงิน</t>
  </si>
  <si>
    <t>3. ค่าวัสดุสำนักงาน จำนวน 60 คน ๆ ละ 2 ครั้ง ๆ ละ 30 บาทต่อคน เป็นเงิน</t>
  </si>
  <si>
    <t>4. ค่าจัดทำคู่มือการดำเนินงาน พชอ. จำนวน 60 เล่ม ๆ ละ 45 บาท เป็นเงิน</t>
  </si>
  <si>
    <t>3. ประชาสัมพันธ์การดำเนินงานตามประเด็นการพัฒนาคุณภาพชีวิตอำเภอเขาฉกรรจ์</t>
  </si>
  <si>
    <t xml:space="preserve">1. ค่าป้ายไวนิลประชาสัมพันธ์ ขนาด 1.5 ม. x 3 ม. รวม 4.5 ตรม.ๆ ละ 200 บาท จำนวน 11 ป้าย เป็นเงิน </t>
  </si>
  <si>
    <t>4. ประชุมแลกเปลี่ยนเรียนรู้และประกวดผลการดำเนินงานตามประเด็นคุณภาพชีวิตของคณะกรรมการพัฒนาคุณภาพชีวิตอำเภอระดับตำบล/เทศบาล จำนวน 5 แห่ง</t>
  </si>
  <si>
    <t xml:space="preserve">แลกเปลี่ยนเรียนรู้ผลการดำเนินงานตามประเด็นคุณภาพชีวิตของคณะกรรมการพัฒนาคุณภาพชีวิตอำเภอระดับตำบล/เทศบาล จำนวน 5 แห่ง </t>
  </si>
  <si>
    <t>มีการแลกเปลี่ยนเรียนรู้ผลการดำเนินงานตามประเด็นคุณภาพชีวิต ฯ เพื่อพัฒนาการดำเนินงาน 1 ครั้ง/ปี</t>
  </si>
  <si>
    <t>1.คณะกรรมการ คณะอนุกรรมการ คณะทำงานพัฒนาคุณภาพชีวิตอำเภอระดับตำบล/เทศบาล จำนวน 5 แห่ง ๆ ละ 20 คน รวมจำนวน 100 คน
2.กรรมการประกวด จำนวน 4 คน</t>
  </si>
  <si>
    <t>1. ค่าอาหารกลางวัน จำนวน 100 คนๆละ 1 มื้อๆละ 100 บาท เป็นเงิน</t>
  </si>
  <si>
    <t>2. ค่าอาหารว่างและเครื่องดื่ม จำนวน 100 คนๆละ 2 มื้อๆละ 30 บาท เป็นเงิน</t>
  </si>
  <si>
    <t>3. ค่าตอบแทนกรรมการ จำนวน 4 คน ๆ 1 วัน ๆ ละ 400 บาท เป็นเงิน</t>
  </si>
  <si>
    <t>4. ค่าถ่ายเอกสาร จำนวน 100 ชุด ๆ ละ 20 บาท เป็นเงิน</t>
  </si>
  <si>
    <t xml:space="preserve">5. ค่าป้ายไวนิลประชาสัมพันธ์ ขนาด 1.5 ม. x 3 ม. รวม 4.5 ตรม.ๆ ละ 200 บาท จำนวน 1 ป้าย เป็นเงิน </t>
  </si>
  <si>
    <t>6. ค่าวัสดุสำนักงาน จำนวน 100 คน ๆ ละ 30 บาท เป็นเงิน</t>
  </si>
  <si>
    <t xml:space="preserve">1. อบรมพัฒนาศักยภาพอาสาสมัครสุขภาพประจำครอบครัว (อสค.) </t>
  </si>
  <si>
    <t>อาสาสมัครสุขภาพประจำครอบครัว (อสค.) ได้รับการพัฒนาศักยภาพ และมีส่วนช่วยเหลือในการดูแลผู้ป่วยเบาหวาน ความดันโลหิตสูง หลอดเลือดสมอง หลอดเลือดหัวใจ ภาวะไตวาย และเด็กที่มีปัญหาภาวะโภชนาการ</t>
  </si>
  <si>
    <t>อสค. ร้อยละ 80 มีศักยภาพในการดูแลผู้ป่วยกลุ่มเป้าหมายภายในครอบครัวได้อย่างมีประสิทธิภาพ</t>
  </si>
  <si>
    <t>อสค. (ที่มีผู้ป่วยกลุ่มเป้าหมาย) จำนวน 280 คน (โดยแบ่งการอบรมจำนวน 8 รุ่น ๆ ละ 35 คน)
รวมเป็น 280 คน</t>
  </si>
  <si>
    <t>1. ค่าอาหารกลางวัน จำนวน 280คน ๆ ละ 1 มื้อ ๆ ละ 100 บาท เป็นเงิน</t>
  </si>
  <si>
    <t>มนทุกาญจน์  พันธ์เพียร, 
วารีย์ วาสนารวยรุ่ง</t>
  </si>
  <si>
    <t>2. ค่าอาหารว่างและเครื่องดื่ม จำนวน 280 คน ๆ ละ 2 มื้อ ๆ ละ 30 บาท เป็นเงิน</t>
  </si>
  <si>
    <t>3. ค่าถ่ายเอกสารคู่มือการอบรม จำนวน 280 เล่ม ๆ ละ 30 บาท เป็นเงิน</t>
  </si>
  <si>
    <t>4. ค่าวัสดุสำนักงาน จำนวน 280 คน ๆ ละ 30 บาท เป็นเงิน</t>
  </si>
  <si>
    <t>2. การปฏิบัติงานประจำของ อสค.</t>
  </si>
  <si>
    <t>ประชาชนได้รับบริการจาก อสค. ที่มีศักยภาพ</t>
  </si>
  <si>
    <t>อสค. ร้อยละ 100 มีศักยภาพ และดูแลประชาชนได้ดีตามมาตรฐาน</t>
  </si>
  <si>
    <t>อสค. ในเขต อำเภอเขาฉกรรจ์</t>
  </si>
  <si>
    <t>บูรณาการกับงานประจำ และแผนปฏิบัติราชการระดับตำบล</t>
  </si>
  <si>
    <t>ไตรมาส 2-4</t>
  </si>
  <si>
    <t>3. การปฏิบัติงานประจำของ ทีมหมอประจำครอบครัว (FCT)</t>
  </si>
  <si>
    <t>ประชาชนได้รับบริการจาก ทีมหมอประจำครอบครัว (FCT) ที่มีศักยภาพ</t>
  </si>
  <si>
    <t>ทีมหมอประจำครอบครัว (FCT) ร้อยละ 100 มีศักยภาพ และดูแลประชาชนได้ดีตามมาตรฐาน</t>
  </si>
  <si>
    <t>ทีมหมอประจำครอบครัว (FCT) ในเขต อำเภอเขาฉกรรจ์</t>
  </si>
  <si>
    <t>1. อบรมการพัฒนาสุขภาพภาคประชาชนมุ่งสู่ อสม. 4.0 (จำนวน 2 ครั้งๆละ 1 วัน)</t>
  </si>
  <si>
    <t xml:space="preserve">อาสาสมัครสาธารณสุขประจำหมู่บ้านเข้าใจบทบาทหน้าที่ การดำเนินงานในหมู่บ้านด้วยระบบ IT และ Appication </t>
  </si>
  <si>
    <t>แกนนำอสม.หมู่บ้านๆละ 3 คน จำนวน 243 คน</t>
  </si>
  <si>
    <t>1. ค่าอาหารกลางวัน จำนวน 243 คน ๆ ละ 2 มื้อ ๆ ละ 30 บาท เป็นเงิน</t>
  </si>
  <si>
    <t>มนฑุกาญจน์   พันธ์เพียร</t>
  </si>
  <si>
    <t>2. ปฏิบัติงานประจำของ อสม.</t>
  </si>
  <si>
    <t>ประชาชนได้รับบริการจาก อสม. ที่มีศักยภาพ</t>
  </si>
  <si>
    <t>อสม. ร้อยละ 100 มีศักยภาพ และดูแลประชาชนได้ดี</t>
  </si>
  <si>
    <t>อสม. ในเขต อำเภอเขาฉกรรจ์</t>
  </si>
  <si>
    <t>รพ.สต./สอ./เวชปฏิบัติ</t>
  </si>
  <si>
    <t>3.ประกวดอาสาสมัครสาธารณสุขประจำหมู่บ้านดีเด่นระดับอำเภอ/จังหวัด</t>
  </si>
  <si>
    <t>อสม. ของอำเภอเขาฉกรรจ์ และ อสม.กลุ่มเป้าหมายมีศักยภาพ และความพร้อมในการประกวดอสม.ดีเด่นระดับจังหวัด</t>
  </si>
  <si>
    <t>อสม.ร้อยละ 100 ของอำเภอเขาฉกรรจ์ มีศักยภาพ ความพร้อม และเข้าร่วมกิจกรรมการประกวด อสม.ระดับจังหวัด</t>
  </si>
  <si>
    <t>1. อสม.อำเภอเขาฉกรรจ์ จำนวน 88 คน และเจ้าหน้าที่เกี่ยวข้อง จำนวน  10 คน 
รวมทั้งหมด 98 คน
2. กรรมการ จำนวน 4 คน</t>
  </si>
  <si>
    <t>ไม่ใช้งบประมาณ</t>
  </si>
  <si>
    <t>ประเด็นยุทธศาสตร์ที่ 2  การจัดบริการสุขภาพที่มีคุณภาพและเป็นเลิศ</t>
  </si>
  <si>
    <t>กลยุทธ์ที่ 5  ยกระดับหน่วยบริการระดับปฐมภูมิให้มีขีดความสามารถในการบริหารจัดการระบบสุขภาพเชิงพื้นที่ที่เข้มแข็ง</t>
  </si>
  <si>
    <t>กิจกรรมที่ 1 พัฒนาระบบบริการปฐมภูมิ ตามแนวทางการดำเนินงานคณะกรรมการพัฒนาคุณภาพชีวิตระดับอำเภอ (พชอ.) และ PCC</t>
  </si>
  <si>
    <t>เมย</t>
  </si>
  <si>
    <t>แผนปฏิบัติราชการเครือข่ายบริการสุขภาพ อำเภอเขาฉกรรจ์ จังหวัดสระแก้ว ประจำปีงบประมาณ พ.ศ. 2565</t>
  </si>
  <si>
    <t xml:space="preserve">ไตรมาส 2 (ม.ค. 2565)
ไตรมาส 4 (ก.ค. 2565)
</t>
  </si>
  <si>
    <t>ไตรมาส 1 (ธ.ค. 2564)</t>
  </si>
  <si>
    <t>ไตรมาส 4
(ส.ค. 2565)</t>
  </si>
  <si>
    <t>ไตรมาส 2
(ม.ค. -ก.พ. 2565)</t>
  </si>
  <si>
    <t>กิจกรรมที่ 2 พัฒนาศักยภาพแกนนำสุขภาพประจำครอบครัว  อำเภอเขาฉกรรจ์ จังหวัดสระแก้ว</t>
  </si>
  <si>
    <t>กิจกรรมที่ 3 พัฒนาอาสาสมัครสาธารณสุขประจำหมู่บ้าน (อสม.) อำเภอเขาฉกรรจ์</t>
  </si>
  <si>
    <t>รวมทั้งสิ้น (กิจกรรมที่ 2)</t>
  </si>
  <si>
    <t>ไตรมาส 1
(ธ.ค. 2564)
ไตรมาส 4
(ก.ย. 2565)</t>
  </si>
  <si>
    <t>ไตรมาส 1
(พ.ย. 64)</t>
  </si>
  <si>
    <t>รวมทั้งสิ้น (กิจกรรมที่ 3)</t>
  </si>
  <si>
    <t>เทศบาลตำบลเขาฉกรรจ์/องค์การบริหารส่วนตำบล 4 แห่ง /ที่ว่าการอำเภอ/ที่ทำการกำนัน 4 แห่ง/ตลาด รวมจำนวน 11 แห่ง</t>
  </si>
  <si>
    <t>รวมทั้งสิ้น (กิจกรรมที่ 1)</t>
  </si>
  <si>
    <t>มีแผนการขับเคลื่อนการดำเนินงานแก้ไขปัญหาตามประเด็นการพัฒนาคุณภาพชีวิต และการป้องกันการแพร่ระบาดของโรคติดเชื้อไวรัสโคโรนา 2019</t>
  </si>
  <si>
    <t>ประชาชนรับทราบการดำเนินงานการพัฒนาคุณภาพชีวิต และการป้องกันโรคติดเชื้อไวรัสโคโรนา2019 (COVID-19)</t>
  </si>
  <si>
    <t>ประชาชนรับทราบการประชาสัมพันธ์ ครบทั้ง 4 อบต. 1แทศบาล</t>
  </si>
  <si>
    <t xml:space="preserve">อสม. ร้อยละ 80 มีการนำเทคโนโลยีด้าน  IT และ Appication มาช่วยในการปฏิบัติงาน </t>
  </si>
  <si>
    <t>โครงการพัฒนาระบบบริการปฐมภูมิ ตามแนวทางการดำเนินงานคณะกรรมการพัฒนาคุณภาพชีวิตระดับอำเภอ (พชอ.) และ PCC</t>
  </si>
  <si>
    <t>ไตรมาส 1
(พ.ย. 64)
ไตรมาส 2
(ก.พ. 65)
ไตรมาส 3
(พ.ค. 65)
ไตรมาส 4
(ส.ค. 65)</t>
  </si>
  <si>
    <t>ไตรมาส 1
(ธ.ค. 64)
ไตรมาส 2
(มี.ค. 65)
ไตรมาส 3
(มิ.ย. 65)
ไตรมาส 4
(ก.ย. 65)</t>
  </si>
  <si>
    <t>ไตรมาส 1
(ธ.ค. 64)</t>
  </si>
  <si>
    <t>ไตรมาส 2
(ม.ค. 65)</t>
  </si>
  <si>
    <t>ประชาชน 35 ปีขึ้นไป ได้รับคัดกรองเบาหวาน ความดันโลหิตสูง ร้อยละ 90</t>
  </si>
  <si>
    <t xml:space="preserve">2.2จัดทำทะเบียนกลุ่มเสี่ยง โรคเบาหวาน ความดันโลหิตสูง เพื่อการปรับเปลี่ยนพฤติกรรม3อ. 2ส. 1ฟ. </t>
  </si>
  <si>
    <t>โครงการพัฒนาคุณภาพบริการบริการปฐมภูมิ ในผู้ป่วยโรคไม่ติดต่อเรื้อรัง อำเภอเขาฉกรรจ์</t>
  </si>
  <si>
    <t>กลยุทธ์ที่ 6 พัฒนาศักยภาพระบบบริการสุขภาพของโรงพยาบาลให้มีคุณภาพได้มาตรฐาน มีความปลอดภัย ประชาชนเชื่อมัน วางใจในระบบบริการ</t>
  </si>
  <si>
    <t>ไตรมาส 1
(พ.ย.-ธ.ค. 64)</t>
  </si>
  <si>
    <t>วัชรินทร์ บุญเฉื่อย, พรทิพย์ เงินก้อน</t>
  </si>
  <si>
    <t>กลยุทธ์ที่ 7 เสริมสร้างความพร้อมระบบส่งต่อและการดูแลต่อเนื่องที่มีประสิทธิภาพด้วยระบบดิจิตอล</t>
  </si>
  <si>
    <t xml:space="preserve">ไตรมาส 1
(พ.ย. 64) </t>
  </si>
  <si>
    <t xml:space="preserve"> ไตรมาส 1
(ธ.ค. 64)</t>
  </si>
  <si>
    <t xml:space="preserve">จิราภรณ์, พรทิพย์, อมรรัตน์ </t>
  </si>
  <si>
    <t>จิราภรณ์,วันเพ็ญ,วิลาวรรณ,ฤทัยรัตน์</t>
  </si>
  <si>
    <t xml:space="preserve">ไตรมาส 3
(เม.ย. 65) </t>
  </si>
  <si>
    <t>ไตรมาส 1
(พ.ย. 64)
ไตรมาส 2
(ก.พ. 66)
ไตรมาส 3
(พ.ค. 65)
ไตรมาส 4
(ส.ค. 65)</t>
  </si>
  <si>
    <t>ไตรมาส 2
(ก.พ. 65)</t>
  </si>
  <si>
    <t>ไตรมาส 3
(มิ.ย. 65)</t>
  </si>
  <si>
    <t xml:space="preserve"> รัตนา มณีสุขเกษม</t>
  </si>
  <si>
    <t>ไตรมาส 2
(มี.ค. 65)
ไตรมาส 3 
(มิ.ย. 65)</t>
  </si>
  <si>
    <t>ไตรมาส 3
 มิ.ย. 65</t>
  </si>
  <si>
    <t>อริศรา ประวันนา, พรทิพย์ เงินก้อน</t>
  </si>
  <si>
    <t>ไตรมาส 2 
(ม.ค. 65)</t>
  </si>
  <si>
    <t>ไตรมาส 4 
(ก.ค. 65)</t>
  </si>
  <si>
    <t>กลยุทธ์ที่ 8  ส่งเสริมสนับสนุนการผลิตสมุนไพรและการเข้าถึงบริการการแพทย์แผนไทย</t>
  </si>
  <si>
    <t>กิจกรรมที่ 1 พัฒนาการบริการงานแพทย์แผนไทย อำเภอเขาฉกรรจ์</t>
  </si>
  <si>
    <t>กิจกรรมที่ 2 ยกระดับการจัดบริการแพทย์แผนไทย และการแพทย์ผสมผสาน อำเภอเขาฉกรรจ์ สู่ความเป็นเลิศ</t>
  </si>
  <si>
    <t>ไตรมาส 2
(ก.พ. 2565)</t>
  </si>
  <si>
    <t>ไตรมาส 4
(ก.ค. 2565)</t>
  </si>
  <si>
    <t xml:space="preserve">โครงการพัฒนาศักยภาพการดำเนินงานตามเกณฑ์ รพ.สต./คปสอ.ติดดาว </t>
  </si>
  <si>
    <t xml:space="preserve">      (นายแพทย์อิทธิพล  อุดตมะปัญญา)</t>
  </si>
  <si>
    <t xml:space="preserve">        (นายบัญชาการ  เหลาลา)</t>
  </si>
  <si>
    <t>1.ผุ้ป่วย IMC ได้รับการรักษาฟื้นฟูด้วยศาสตร์การแพทย์แผนไทยและการแพทย์ทางเลือกร้อยละ 80</t>
  </si>
  <si>
    <t>ผู้ป่วย IMC ที่กำลังนอนรักษาตัวอยู่ที่โรงพยาบาลเขาฉกรรจ์จำนวน 35 ราย</t>
  </si>
  <si>
    <t>1.ค่าตะกร้าใส่ของใบละ 20 บาท จำนวน 35 ใบ เป็นเงิน 700 บาท</t>
  </si>
  <si>
    <t>โครงการที่ 13 โครงการพัฒนาระบบบริการปฐมภูมิ ตามแนวทางการดำเนินงานคณะกรรมการพัฒนาคุณภาพชีวิตระดับอำเภอ (พชอ.) และ PCC</t>
  </si>
  <si>
    <t>โครงการที่ 14 โครงการพัฒนาคุณภาพบริการบริการปฐมภูมิ ในผู้ป่วยโรคไม่ติดต่อเรื้อรัง อำเภอเขาฉกรรจ์</t>
  </si>
  <si>
    <t>โครงการที่ 15 โครงการพัฒนาศักยภาพการดำเนินงานตามเกณฑ์ รพ.สต./คปสอ.ติดดาว</t>
  </si>
  <si>
    <t>โครงการที่ 16 โครงการพัฒนาการดูแลผู้ป่วยจิตเวชเรื้อรังเครือข่ายบริการสุขภาพ อำเภอเขาฉกรรจ์</t>
  </si>
  <si>
    <t>โครงการที่ 17 โครงการพัฒนาคุณภาพบริการผู้ป่วยโรคไม่ติดต่อเรื้อรังโรงพยาบาลเขาฉกรรจ์</t>
  </si>
  <si>
    <t>โครงการที่ 18 โครงการพัฒนาระบบการดูแลสตรีตั้งครรภ์ มารดาและทารกหลังคลอด</t>
  </si>
  <si>
    <t>โครงการที่ 19 โครงการพัฒนาระบบมาตรฐานบริการ โรงพยาบาล ตามมาตรฐาน IC</t>
  </si>
  <si>
    <t xml:space="preserve">โครงการที่ 20 โครงการพัฒนาระบบและกลไกเสริมสร้างเครือข่าย ความร่วมมือ ระบบบริการพยาบาลและการสร้างเสริมคุณภาพชีวิตที่ดีของประชาชน ให้สอดคล้องกัน ใน Service Plan </t>
  </si>
  <si>
    <t>โครงการที่ 21 โครงการพัฒนาศักยภาพบุคลากรสร้างการเรียนรู้เตรียมรับการเยี่ยมสำรวจเพื่อ reaccredit</t>
  </si>
  <si>
    <t>โครงการที่ 22 โครงการพัฒนาศักยภาพระบบการดูแลผ้ป่วย IMC ผู้สูงอายุ และการจัดการระบบการดูแลต่อเนื่อง COC</t>
  </si>
  <si>
    <t>โครงการที่ 23 โครงการพัฒนายกระดับการจัดบริการแพทย์แผนไทย และการแพทย์ผสมผสาน อำเภอเขาฉกรรจ์ สู่ความเป็นเลิศ</t>
  </si>
  <si>
    <t>ไตรมาส 3
(พ.ค. 64)</t>
  </si>
  <si>
    <t xml:space="preserve">2.ค่าผลิตภัณฑ์สมุนไพร
- ค่าลูกประคบสมุนไพร ราคา 75 บาท จำนวน 35 ลูก เป็นเงิน 2,625 บาท
- ค่าน้ำมันไพลขวดละ 40 บาทจำนวน 35 ขวด เป็นเงิน 1,400 บาท
- ค่ายาน้ำแก้ไอมะขามป้อม ขวดละ 40 บาทจำนวน 35 ขวด เป็นเงิน 1,400 บาท
- ค่ายาดมพิมเสนน้ำ ขวดละ 40 บาท จำนวน 35 ขวด เป็นเงิน 1,400 บาท
</t>
  </si>
  <si>
    <t>1.ตรวจคัดกรองภาวะ แทรกซ้อนไต ตา เท้า ฟันให้กลุ่มป่วยเบาหวานที่มารับการรักษาใน รพ.และ รพ.สต.</t>
  </si>
  <si>
    <t>2.ประชุม พัฒนาความรู้ทักษะการช่วยฟื้นคืนชีพทารกแรกเกิด (LR คุณภาพ)</t>
  </si>
  <si>
    <t>1.ประชุมเชิงปฏิบัติการ บรรยายและฝึกปฏิบัติการแลกเปลี่ยนเรียนรู้ ตามมาตรฐานโรงพยาบาลและบริการสุขภาพ ฉบับที่ 4 ปรับปรุง มกราคม  2562 และตามข้อเสนอแนะเพื่อการปรับปรุง (Recommendation) หลังการเยี่ยมสำรวจเมื่อวันที่ 25 - 26 มิถุนายน 63 และประกาศรับรองเมื่อ 22 กรกฎาคม 2563 (จำนวน 2 รุ่น ๆ ละ 1 วัน)</t>
  </si>
  <si>
    <t>ผู้ป่วย IMC ที่กำลังนอนนรักษาฟื้นฟูที่โรงพยาบาลเขาฉกรรจ์ ได้รับการรักษาฟื้นฟูด้วยศาสตร์การแพทย์แผนไทยและการแพทย์</t>
  </si>
  <si>
    <t>1.ให้สุขศึกษาและบริการฟื้นฟูดูแลสุขภาพผู้ป่วย IMC ที่อยู่ระหว่างนอนรักษาฟื้นฟูที่โรงพยาบาลเขาฉกรรจ์ "แพทย์แผนไทยหิ้วตะกร้ายาสมุนไพรใส่ใจผู้ป่วย IMC"</t>
  </si>
  <si>
    <t>ไตรมาส 1 (ธ.ค. 2564)
ไตรมาส 2 (มี.ค. 2565)
ไตรมาส 3 
(มิ.ย. 2565)</t>
  </si>
  <si>
    <t>3. ค่าวัสดุสำนักงาน เป็นเงิน</t>
  </si>
  <si>
    <t xml:space="preserve">1.เจ้าหน้าที่ผู้รับผิดชอบงาน 7 แห่ง  จำนวน 7 คน
2.เจ้าหน้าที่ที่เกี่ยวข้อง จำนวน 7 คน
รวมจำนวน 14 คน
</t>
  </si>
  <si>
    <t>1.ค่าอาหารว่างและเครื่องดื่ม จำนวน 14 คน ๆ ละ 2 มื้อ ๆ ละ 30 บาท เป็นเงิน</t>
  </si>
  <si>
    <t xml:space="preserve">ไตรมาส 1
(ธ.ค. 2564)
ไตรมาส 2
(มี.ค. 2565)
</t>
  </si>
  <si>
    <t>4.ประเมินมาตรฐานการจัดบริการแพทย์แผนไทย</t>
  </si>
  <si>
    <t>เพื่อส่งเสริมให้ประชาชนเข้าถึงบริการกัญชาทางการแพทย์แผนไทย</t>
  </si>
  <si>
    <t>รพ.สต. 6 แห่ง
สอ. 1 แห่ง</t>
  </si>
  <si>
    <t>ไตรมาส 1-4</t>
  </si>
  <si>
    <t>5.ส่งเสริมการใช้กัญชาทางการแพทย์</t>
  </si>
  <si>
    <t>หน่วยบริการมีความรู้เรื่องกัญชาทางการแพทย์ ร้อยละ 100</t>
  </si>
  <si>
    <t>หน่วยบริการได้รับการกำกับติดตาม</t>
  </si>
  <si>
    <t>โครงการโครงการเฝ้าระวัง ป้องกัน และช่วยเหลือผู้พยายามทำร้ายตนเองและฆ่าตัวตายสำเร็จ อำเภอเขาฉกรรจ์  จังหวัดสระแก้ว 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</si>
</sst>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[$-D00041E]0"/>
  </numFmts>
  <fonts count="41"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sz val="11"/>
      <color indexed="8"/>
      <name val="Tahoma"/>
      <family val="2"/>
      <charset val="222"/>
    </font>
    <font>
      <sz val="12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theme="1"/>
      <name val="TH SarabunPSK"/>
      <family val="2"/>
    </font>
    <font>
      <b/>
      <sz val="12"/>
      <color indexed="9"/>
      <name val="TH SarabunPSK"/>
      <family val="2"/>
    </font>
    <font>
      <b/>
      <sz val="11"/>
      <name val="TH SarabunPSK"/>
      <family val="2"/>
    </font>
    <font>
      <sz val="12"/>
      <color indexed="9"/>
      <name val="TH SarabunPSK"/>
      <family val="2"/>
    </font>
    <font>
      <b/>
      <sz val="16"/>
      <name val="TH SarabunIT๙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IT๙"/>
      <family val="2"/>
    </font>
    <font>
      <b/>
      <sz val="12"/>
      <color theme="1"/>
      <name val="TH SarabunPSK"/>
      <family val="2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  <font>
      <b/>
      <sz val="11"/>
      <color theme="1"/>
      <name val="TH SarabunPSK"/>
      <family val="2"/>
    </font>
    <font>
      <b/>
      <sz val="12"/>
      <color theme="0"/>
      <name val="TH SarabunPSK"/>
      <family val="2"/>
    </font>
    <font>
      <sz val="12"/>
      <color theme="0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sz val="14"/>
      <color indexed="8"/>
      <name val="Tahoma"/>
      <family val="2"/>
      <charset val="222"/>
    </font>
    <font>
      <sz val="11"/>
      <color rgb="FF000000"/>
      <name val="Tahoma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1"/>
      <color rgb="FF000000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  <scheme val="minor"/>
    </font>
    <font>
      <sz val="11"/>
      <color theme="1"/>
      <name val="Calibri"/>
      <family val="2"/>
      <charset val="222"/>
    </font>
    <font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0"/>
      <color indexed="8"/>
      <name val="TH SarabunPSK"/>
      <family val="2"/>
    </font>
    <font>
      <b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30">
    <xf numFmtId="0" fontId="0" fillId="0" borderId="0"/>
    <xf numFmtId="43" fontId="2" fillId="0" borderId="0" applyFont="0" applyFill="0" applyBorder="0" applyAlignment="0" applyProtection="0"/>
    <xf numFmtId="188" fontId="28" fillId="0" borderId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5" fillId="0" borderId="0"/>
    <xf numFmtId="0" fontId="29" fillId="0" borderId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0" fontId="25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2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5" fillId="0" borderId="0"/>
    <xf numFmtId="0" fontId="25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822">
    <xf numFmtId="0" fontId="0" fillId="0" borderId="0" xfId="0"/>
    <xf numFmtId="0" fontId="1" fillId="0" borderId="0" xfId="0" applyFont="1"/>
    <xf numFmtId="187" fontId="1" fillId="0" borderId="0" xfId="1" applyNumberFormat="1" applyFont="1"/>
    <xf numFmtId="187" fontId="1" fillId="2" borderId="0" xfId="1" applyNumberFormat="1" applyFont="1" applyFill="1"/>
    <xf numFmtId="0" fontId="3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 readingOrder="1"/>
    </xf>
    <xf numFmtId="0" fontId="3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 readingOrder="1"/>
    </xf>
    <xf numFmtId="0" fontId="4" fillId="3" borderId="1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4" fillId="0" borderId="0" xfId="0" applyFont="1"/>
    <xf numFmtId="3" fontId="6" fillId="0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 readingOrder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43" fontId="6" fillId="0" borderId="5" xfId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wrapText="1"/>
    </xf>
    <xf numFmtId="187" fontId="5" fillId="0" borderId="1" xfId="1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 textRotation="90" wrapText="1"/>
    </xf>
    <xf numFmtId="3" fontId="5" fillId="0" borderId="1" xfId="1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 textRotation="90"/>
    </xf>
    <xf numFmtId="0" fontId="5" fillId="0" borderId="6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3" fontId="10" fillId="0" borderId="5" xfId="0" applyNumberFormat="1" applyFont="1" applyBorder="1" applyAlignment="1">
      <alignment textRotation="90"/>
    </xf>
    <xf numFmtId="3" fontId="18" fillId="5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 readingOrder="1"/>
    </xf>
    <xf numFmtId="0" fontId="10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 readingOrder="1"/>
    </xf>
    <xf numFmtId="0" fontId="4" fillId="6" borderId="1" xfId="0" applyFont="1" applyFill="1" applyBorder="1" applyAlignment="1">
      <alignment horizontal="center" vertical="top" wrapText="1" readingOrder="1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9" fillId="6" borderId="5" xfId="0" applyFont="1" applyFill="1" applyBorder="1" applyAlignment="1">
      <alignment horizontal="center" vertical="top" wrapText="1" readingOrder="1"/>
    </xf>
    <xf numFmtId="0" fontId="20" fillId="4" borderId="5" xfId="0" applyFont="1" applyFill="1" applyBorder="1" applyAlignment="1">
      <alignment horizontal="left" vertical="top" wrapText="1" readingOrder="1"/>
    </xf>
    <xf numFmtId="0" fontId="10" fillId="0" borderId="1" xfId="0" applyFont="1" applyBorder="1" applyAlignment="1">
      <alignment vertical="top" wrapText="1"/>
    </xf>
    <xf numFmtId="0" fontId="20" fillId="4" borderId="7" xfId="0" applyFont="1" applyFill="1" applyBorder="1" applyAlignment="1">
      <alignment vertical="top" wrapText="1" readingOrder="1"/>
    </xf>
    <xf numFmtId="0" fontId="19" fillId="6" borderId="1" xfId="0" applyFont="1" applyFill="1" applyBorder="1" applyAlignment="1">
      <alignment horizontal="center" vertical="top" wrapText="1" readingOrder="1"/>
    </xf>
    <xf numFmtId="0" fontId="10" fillId="4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textRotation="90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7" fillId="0" borderId="0" xfId="0" applyFont="1"/>
    <xf numFmtId="0" fontId="18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top" wrapText="1" readingOrder="1"/>
    </xf>
    <xf numFmtId="0" fontId="5" fillId="4" borderId="5" xfId="0" applyFont="1" applyFill="1" applyBorder="1" applyAlignment="1">
      <alignment horizontal="left" vertical="top" wrapText="1" readingOrder="1"/>
    </xf>
    <xf numFmtId="0" fontId="5" fillId="0" borderId="1" xfId="0" applyFont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187" fontId="1" fillId="0" borderId="0" xfId="0" applyNumberFormat="1" applyFont="1"/>
    <xf numFmtId="187" fontId="17" fillId="0" borderId="0" xfId="0" applyNumberFormat="1" applyFont="1"/>
    <xf numFmtId="0" fontId="5" fillId="0" borderId="1" xfId="0" applyFont="1" applyBorder="1" applyAlignment="1">
      <alignment vertical="top" wrapText="1" readingOrder="1"/>
    </xf>
    <xf numFmtId="187" fontId="5" fillId="0" borderId="1" xfId="1" applyNumberFormat="1" applyFont="1" applyBorder="1" applyAlignment="1">
      <alignment textRotation="90"/>
    </xf>
    <xf numFmtId="187" fontId="24" fillId="0" borderId="0" xfId="1" applyNumberFormat="1" applyFont="1"/>
    <xf numFmtId="0" fontId="24" fillId="0" borderId="0" xfId="0" applyFont="1"/>
    <xf numFmtId="0" fontId="5" fillId="0" borderId="1" xfId="0" applyFont="1" applyBorder="1" applyAlignment="1">
      <alignment horizontal="left" vertical="top"/>
    </xf>
    <xf numFmtId="187" fontId="24" fillId="0" borderId="1" xfId="1" applyNumberFormat="1" applyFont="1" applyBorder="1"/>
    <xf numFmtId="0" fontId="24" fillId="0" borderId="1" xfId="0" applyFont="1" applyBorder="1"/>
    <xf numFmtId="187" fontId="24" fillId="2" borderId="0" xfId="1" applyNumberFormat="1" applyFont="1" applyFill="1"/>
    <xf numFmtId="0" fontId="7" fillId="0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/>
    <xf numFmtId="0" fontId="5" fillId="0" borderId="7" xfId="0" applyFont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3" fontId="24" fillId="0" borderId="0" xfId="0" applyNumberFormat="1" applyFont="1"/>
    <xf numFmtId="187" fontId="24" fillId="4" borderId="0" xfId="1" applyNumberFormat="1" applyFont="1" applyFill="1"/>
    <xf numFmtId="0" fontId="3" fillId="0" borderId="1" xfId="0" applyFont="1" applyFill="1" applyBorder="1"/>
    <xf numFmtId="0" fontId="27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9" fillId="7" borderId="1" xfId="0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4" fontId="26" fillId="2" borderId="7" xfId="0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vertical="center" wrapText="1"/>
    </xf>
    <xf numFmtId="0" fontId="26" fillId="0" borderId="1" xfId="0" applyFont="1" applyBorder="1"/>
    <xf numFmtId="0" fontId="26" fillId="3" borderId="5" xfId="0" applyFont="1" applyFill="1" applyBorder="1" applyAlignment="1">
      <alignment wrapText="1"/>
    </xf>
    <xf numFmtId="4" fontId="26" fillId="3" borderId="5" xfId="0" applyNumberFormat="1" applyFont="1" applyFill="1" applyBorder="1"/>
    <xf numFmtId="0" fontId="26" fillId="0" borderId="0" xfId="0" applyFont="1"/>
    <xf numFmtId="0" fontId="26" fillId="0" borderId="0" xfId="0" applyFont="1" applyAlignment="1">
      <alignment wrapText="1"/>
    </xf>
    <xf numFmtId="4" fontId="27" fillId="0" borderId="0" xfId="0" applyNumberFormat="1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3" fontId="9" fillId="0" borderId="7" xfId="1" applyFont="1" applyFill="1" applyBorder="1" applyAlignment="1">
      <alignment horizontal="center" vertical="center" wrapText="1"/>
    </xf>
    <xf numFmtId="43" fontId="9" fillId="7" borderId="1" xfId="1" applyFont="1" applyFill="1" applyBorder="1" applyAlignment="1">
      <alignment horizontal="right" vertical="center" wrapText="1"/>
    </xf>
    <xf numFmtId="43" fontId="26" fillId="0" borderId="1" xfId="1" applyFont="1" applyFill="1" applyBorder="1" applyAlignment="1">
      <alignment horizontal="right" vertical="center" wrapText="1"/>
    </xf>
    <xf numFmtId="43" fontId="9" fillId="7" borderId="7" xfId="1" applyFont="1" applyFill="1" applyBorder="1" applyAlignment="1">
      <alignment horizontal="right" vertical="center" wrapText="1"/>
    </xf>
    <xf numFmtId="43" fontId="26" fillId="2" borderId="7" xfId="1" applyFont="1" applyFill="1" applyBorder="1" applyAlignment="1">
      <alignment horizontal="right" vertical="center" wrapText="1"/>
    </xf>
    <xf numFmtId="43" fontId="26" fillId="0" borderId="7" xfId="1" applyFont="1" applyFill="1" applyBorder="1" applyAlignment="1">
      <alignment horizontal="right" vertical="center" wrapText="1"/>
    </xf>
    <xf numFmtId="43" fontId="26" fillId="2" borderId="1" xfId="1" applyFont="1" applyFill="1" applyBorder="1" applyAlignment="1">
      <alignment horizontal="right" vertical="center" wrapText="1"/>
    </xf>
    <xf numFmtId="43" fontId="26" fillId="3" borderId="5" xfId="1" applyFont="1" applyFill="1" applyBorder="1" applyAlignment="1">
      <alignment horizontal="right"/>
    </xf>
    <xf numFmtId="43" fontId="26" fillId="0" borderId="0" xfId="1" applyFont="1" applyAlignment="1">
      <alignment horizontal="right"/>
    </xf>
    <xf numFmtId="43" fontId="26" fillId="0" borderId="0" xfId="1" applyFont="1" applyFill="1" applyAlignment="1">
      <alignment horizontal="right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vertical="top" wrapText="1"/>
    </xf>
    <xf numFmtId="0" fontId="5" fillId="0" borderId="15" xfId="0" applyFont="1" applyBorder="1"/>
    <xf numFmtId="0" fontId="5" fillId="0" borderId="0" xfId="0" applyFont="1" applyBorder="1"/>
    <xf numFmtId="0" fontId="5" fillId="0" borderId="5" xfId="0" applyFont="1" applyFill="1" applyBorder="1" applyAlignment="1">
      <alignment vertical="center" wrapText="1"/>
    </xf>
    <xf numFmtId="187" fontId="10" fillId="0" borderId="1" xfId="0" applyNumberFormat="1" applyFont="1" applyFill="1" applyBorder="1"/>
    <xf numFmtId="0" fontId="18" fillId="6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187" fontId="5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 textRotation="90" wrapText="1"/>
    </xf>
    <xf numFmtId="0" fontId="17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 textRotation="90" wrapText="1"/>
    </xf>
    <xf numFmtId="0" fontId="24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top" wrapText="1" readingOrder="1"/>
    </xf>
    <xf numFmtId="4" fontId="4" fillId="0" borderId="7" xfId="1" applyNumberFormat="1" applyFont="1" applyFill="1" applyBorder="1" applyAlignment="1">
      <alignment horizontal="center" vertical="top" textRotation="90" wrapText="1"/>
    </xf>
    <xf numFmtId="4" fontId="5" fillId="0" borderId="7" xfId="1" applyNumberFormat="1" applyFont="1" applyFill="1" applyBorder="1" applyAlignment="1">
      <alignment vertical="top" textRotation="90" wrapText="1"/>
    </xf>
    <xf numFmtId="4" fontId="5" fillId="0" borderId="7" xfId="1" applyNumberFormat="1" applyFont="1" applyFill="1" applyBorder="1" applyAlignment="1">
      <alignment horizontal="center" vertical="top" textRotation="90" wrapText="1"/>
    </xf>
    <xf numFmtId="4" fontId="5" fillId="0" borderId="7" xfId="1" applyNumberFormat="1" applyFont="1" applyFill="1" applyBorder="1" applyAlignment="1">
      <alignment horizontal="right" vertical="top" textRotation="90" wrapText="1"/>
    </xf>
    <xf numFmtId="4" fontId="4" fillId="0" borderId="6" xfId="1" applyNumberFormat="1" applyFont="1" applyFill="1" applyBorder="1" applyAlignment="1">
      <alignment horizontal="center" vertical="top" textRotation="90" wrapText="1"/>
    </xf>
    <xf numFmtId="4" fontId="5" fillId="0" borderId="6" xfId="1" applyNumberFormat="1" applyFont="1" applyFill="1" applyBorder="1" applyAlignment="1">
      <alignment vertical="top" textRotation="90" wrapText="1"/>
    </xf>
    <xf numFmtId="4" fontId="4" fillId="6" borderId="1" xfId="1" applyNumberFormat="1" applyFont="1" applyFill="1" applyBorder="1" applyAlignment="1">
      <alignment horizontal="right" vertical="top" wrapText="1" readingOrder="1"/>
    </xf>
    <xf numFmtId="4" fontId="4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vertical="top" wrapText="1"/>
    </xf>
    <xf numFmtId="4" fontId="22" fillId="0" borderId="1" xfId="1" applyNumberFormat="1" applyFont="1" applyFill="1" applyBorder="1" applyAlignment="1">
      <alignment horizontal="center" vertical="top" textRotation="90" wrapText="1"/>
    </xf>
    <xf numFmtId="4" fontId="4" fillId="0" borderId="1" xfId="1" applyNumberFormat="1" applyFont="1" applyFill="1" applyBorder="1" applyAlignment="1">
      <alignment horizontal="right" vertical="top" wrapText="1" readingOrder="1"/>
    </xf>
    <xf numFmtId="4" fontId="4" fillId="0" borderId="7" xfId="1" applyNumberFormat="1" applyFont="1" applyFill="1" applyBorder="1" applyAlignment="1">
      <alignment vertical="top" textRotation="90" wrapText="1"/>
    </xf>
    <xf numFmtId="4" fontId="4" fillId="0" borderId="5" xfId="1" applyNumberFormat="1" applyFont="1" applyFill="1" applyBorder="1" applyAlignment="1">
      <alignment vertical="top" textRotation="90" wrapText="1"/>
    </xf>
    <xf numFmtId="4" fontId="5" fillId="0" borderId="5" xfId="0" applyNumberFormat="1" applyFont="1" applyFill="1" applyBorder="1" applyAlignment="1">
      <alignment horizontal="center" vertical="top" textRotation="90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4" fillId="0" borderId="1" xfId="1" applyNumberFormat="1" applyFont="1" applyFill="1" applyBorder="1" applyAlignment="1">
      <alignment horizontal="center" vertical="top" textRotation="90" wrapText="1"/>
    </xf>
    <xf numFmtId="4" fontId="10" fillId="0" borderId="1" xfId="1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5" fillId="4" borderId="1" xfId="0" applyNumberFormat="1" applyFont="1" applyFill="1" applyBorder="1" applyAlignment="1">
      <alignment horizontal="center" vertical="top" wrapText="1"/>
    </xf>
    <xf numFmtId="4" fontId="5" fillId="0" borderId="1" xfId="1" applyNumberFormat="1" applyFont="1" applyBorder="1" applyAlignment="1">
      <alignment vertical="top" textRotation="90" wrapText="1"/>
    </xf>
    <xf numFmtId="4" fontId="4" fillId="0" borderId="1" xfId="0" applyNumberFormat="1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vertical="top" textRotation="90" wrapText="1"/>
    </xf>
    <xf numFmtId="4" fontId="23" fillId="0" borderId="1" xfId="1" applyNumberFormat="1" applyFont="1" applyFill="1" applyBorder="1" applyAlignment="1">
      <alignment vertical="top" textRotation="90" wrapText="1"/>
    </xf>
    <xf numFmtId="4" fontId="10" fillId="0" borderId="1" xfId="0" applyNumberFormat="1" applyFont="1" applyFill="1" applyBorder="1" applyAlignment="1">
      <alignment vertical="top" textRotation="90" wrapText="1"/>
    </xf>
    <xf numFmtId="4" fontId="5" fillId="0" borderId="1" xfId="1" applyNumberFormat="1" applyFont="1" applyFill="1" applyBorder="1" applyAlignment="1">
      <alignment horizontal="center" vertical="top" textRotation="90" wrapText="1"/>
    </xf>
    <xf numFmtId="4" fontId="4" fillId="0" borderId="5" xfId="0" applyNumberFormat="1" applyFont="1" applyFill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horizontal="center" vertical="top" wrapText="1"/>
    </xf>
    <xf numFmtId="4" fontId="10" fillId="0" borderId="7" xfId="1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textRotation="90" wrapText="1"/>
    </xf>
    <xf numFmtId="4" fontId="1" fillId="0" borderId="0" xfId="1" applyNumberFormat="1" applyFont="1"/>
    <xf numFmtId="4" fontId="1" fillId="0" borderId="0" xfId="0" applyNumberFormat="1" applyFont="1"/>
    <xf numFmtId="4" fontId="1" fillId="4" borderId="0" xfId="1" applyNumberFormat="1" applyFont="1" applyFill="1"/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4" fontId="6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top" textRotation="90" wrapText="1"/>
    </xf>
    <xf numFmtId="4" fontId="3" fillId="0" borderId="7" xfId="0" applyNumberFormat="1" applyFont="1" applyFill="1" applyBorder="1" applyAlignment="1">
      <alignment horizontal="center" vertical="center" textRotation="90" wrapText="1"/>
    </xf>
    <xf numFmtId="4" fontId="22" fillId="0" borderId="1" xfId="1" applyNumberFormat="1" applyFont="1" applyFill="1" applyBorder="1" applyAlignment="1">
      <alignment vertical="top" textRotation="90" wrapText="1"/>
    </xf>
    <xf numFmtId="4" fontId="4" fillId="0" borderId="0" xfId="1" applyNumberFormat="1" applyFont="1" applyFill="1" applyBorder="1" applyAlignment="1">
      <alignment horizontal="right" vertical="top" wrapText="1" readingOrder="1"/>
    </xf>
    <xf numFmtId="4" fontId="5" fillId="0" borderId="0" xfId="0" applyNumberFormat="1" applyFont="1" applyFill="1" applyBorder="1" applyAlignment="1">
      <alignment horizontal="center" vertical="top" textRotation="90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22" fillId="0" borderId="0" xfId="1" applyNumberFormat="1" applyFont="1" applyFill="1" applyBorder="1" applyAlignment="1">
      <alignment vertical="top" textRotation="90" wrapText="1"/>
    </xf>
    <xf numFmtId="4" fontId="22" fillId="0" borderId="0" xfId="1" applyNumberFormat="1" applyFont="1" applyFill="1" applyBorder="1" applyAlignment="1">
      <alignment horizontal="center" vertical="top" textRotation="90" wrapText="1"/>
    </xf>
    <xf numFmtId="4" fontId="5" fillId="0" borderId="1" xfId="1" applyNumberFormat="1" applyFont="1" applyFill="1" applyBorder="1" applyAlignment="1">
      <alignment vertical="top" textRotation="90" wrapText="1"/>
    </xf>
    <xf numFmtId="4" fontId="5" fillId="0" borderId="1" xfId="1" applyNumberFormat="1" applyFont="1" applyFill="1" applyBorder="1" applyAlignment="1">
      <alignment horizontal="right" vertical="top" textRotation="90" wrapText="1"/>
    </xf>
    <xf numFmtId="4" fontId="4" fillId="3" borderId="1" xfId="1" applyNumberFormat="1" applyFont="1" applyFill="1" applyBorder="1" applyAlignment="1">
      <alignment horizontal="right" vertical="top" wrapText="1" readingOrder="1"/>
    </xf>
    <xf numFmtId="4" fontId="11" fillId="0" borderId="1" xfId="1" applyNumberFormat="1" applyFont="1" applyFill="1" applyBorder="1" applyAlignment="1">
      <alignment horizontal="center" vertical="top" textRotation="90" wrapText="1"/>
    </xf>
    <xf numFmtId="4" fontId="3" fillId="0" borderId="1" xfId="1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7" xfId="1" applyNumberFormat="1" applyFont="1" applyFill="1" applyBorder="1" applyAlignment="1">
      <alignment horizontal="center" vertical="top" wrapText="1"/>
    </xf>
    <xf numFmtId="4" fontId="17" fillId="0" borderId="0" xfId="1" applyNumberFormat="1" applyFont="1"/>
    <xf numFmtId="4" fontId="17" fillId="0" borderId="0" xfId="0" applyNumberFormat="1" applyFont="1"/>
    <xf numFmtId="4" fontId="17" fillId="2" borderId="0" xfId="1" applyNumberFormat="1" applyFont="1" applyFill="1"/>
    <xf numFmtId="4" fontId="4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vertical="top" wrapText="1" readingOrder="1"/>
    </xf>
    <xf numFmtId="4" fontId="5" fillId="2" borderId="1" xfId="1" applyNumberFormat="1" applyFont="1" applyFill="1" applyBorder="1" applyAlignment="1">
      <alignment horizontal="center" vertical="top" wrapText="1" readingOrder="1"/>
    </xf>
    <xf numFmtId="4" fontId="5" fillId="0" borderId="1" xfId="1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1" fillId="0" borderId="1" xfId="1" applyNumberFormat="1" applyFont="1" applyBorder="1"/>
    <xf numFmtId="4" fontId="1" fillId="2" borderId="1" xfId="1" applyNumberFormat="1" applyFont="1" applyFill="1" applyBorder="1"/>
    <xf numFmtId="4" fontId="5" fillId="0" borderId="1" xfId="1" applyNumberFormat="1" applyFont="1" applyFill="1" applyBorder="1" applyAlignment="1">
      <alignment vertical="top" wrapText="1"/>
    </xf>
    <xf numFmtId="4" fontId="5" fillId="0" borderId="1" xfId="0" applyNumberFormat="1" applyFont="1" applyBorder="1"/>
    <xf numFmtId="4" fontId="5" fillId="0" borderId="4" xfId="0" applyNumberFormat="1" applyFont="1" applyBorder="1"/>
    <xf numFmtId="4" fontId="5" fillId="0" borderId="1" xfId="1" applyNumberFormat="1" applyFont="1" applyBorder="1" applyAlignment="1">
      <alignment textRotation="90"/>
    </xf>
    <xf numFmtId="4" fontId="1" fillId="2" borderId="0" xfId="1" applyNumberFormat="1" applyFont="1" applyFill="1"/>
    <xf numFmtId="4" fontId="24" fillId="0" borderId="0" xfId="1" applyNumberFormat="1" applyFont="1"/>
    <xf numFmtId="4" fontId="5" fillId="0" borderId="1" xfId="0" applyNumberFormat="1" applyFont="1" applyBorder="1" applyAlignment="1">
      <alignment vertical="top" textRotation="90"/>
    </xf>
    <xf numFmtId="4" fontId="5" fillId="0" borderId="1" xfId="0" applyNumberFormat="1" applyFont="1" applyFill="1" applyBorder="1" applyAlignment="1">
      <alignment vertical="top" textRotation="90"/>
    </xf>
    <xf numFmtId="4" fontId="5" fillId="0" borderId="1" xfId="1" applyNumberFormat="1" applyFont="1" applyFill="1" applyBorder="1" applyAlignment="1">
      <alignment horizontal="center" vertical="center" textRotation="90" wrapText="1"/>
    </xf>
    <xf numFmtId="4" fontId="4" fillId="3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vertical="top"/>
    </xf>
    <xf numFmtId="4" fontId="4" fillId="0" borderId="1" xfId="1" applyNumberFormat="1" applyFont="1" applyFill="1" applyBorder="1" applyAlignment="1">
      <alignment vertical="top" textRotation="90"/>
    </xf>
    <xf numFmtId="4" fontId="5" fillId="0" borderId="1" xfId="1" applyNumberFormat="1" applyFont="1" applyFill="1" applyBorder="1" applyAlignment="1">
      <alignment vertical="top"/>
    </xf>
    <xf numFmtId="4" fontId="24" fillId="0" borderId="1" xfId="1" applyNumberFormat="1" applyFont="1" applyBorder="1"/>
    <xf numFmtId="4" fontId="24" fillId="0" borderId="3" xfId="1" applyNumberFormat="1" applyFont="1" applyBorder="1"/>
    <xf numFmtId="4" fontId="24" fillId="0" borderId="1" xfId="1" applyNumberFormat="1" applyFont="1" applyBorder="1" applyAlignment="1">
      <alignment vertical="top"/>
    </xf>
    <xf numFmtId="4" fontId="5" fillId="0" borderId="1" xfId="0" applyNumberFormat="1" applyFont="1" applyBorder="1" applyAlignment="1">
      <alignment horizontal="center" vertical="top"/>
    </xf>
    <xf numFmtId="4" fontId="24" fillId="0" borderId="1" xfId="0" applyNumberFormat="1" applyFont="1" applyBorder="1"/>
    <xf numFmtId="4" fontId="24" fillId="2" borderId="1" xfId="1" applyNumberFormat="1" applyFont="1" applyFill="1" applyBorder="1"/>
    <xf numFmtId="4" fontId="5" fillId="0" borderId="1" xfId="1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wrapText="1"/>
    </xf>
    <xf numFmtId="4" fontId="5" fillId="2" borderId="1" xfId="1" applyNumberFormat="1" applyFont="1" applyFill="1" applyBorder="1" applyAlignment="1">
      <alignment wrapText="1"/>
    </xf>
    <xf numFmtId="4" fontId="4" fillId="3" borderId="1" xfId="1" applyNumberFormat="1" applyFont="1" applyFill="1" applyBorder="1"/>
    <xf numFmtId="4" fontId="3" fillId="0" borderId="1" xfId="1" applyNumberFormat="1" applyFont="1" applyFill="1" applyBorder="1" applyAlignment="1">
      <alignment vertical="top" wrapText="1" readingOrder="1"/>
    </xf>
    <xf numFmtId="4" fontId="7" fillId="0" borderId="2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textRotation="90" wrapText="1"/>
    </xf>
    <xf numFmtId="4" fontId="7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6" fillId="3" borderId="1" xfId="1" applyNumberFormat="1" applyFont="1" applyFill="1" applyBorder="1" applyAlignment="1">
      <alignment vertical="top" wrapText="1" readingOrder="1"/>
    </xf>
    <xf numFmtId="4" fontId="6" fillId="0" borderId="5" xfId="0" applyNumberFormat="1" applyFont="1" applyFill="1" applyBorder="1" applyAlignment="1">
      <alignment vertical="top" textRotation="90" wrapText="1"/>
    </xf>
    <xf numFmtId="4" fontId="3" fillId="0" borderId="5" xfId="1" applyNumberFormat="1" applyFont="1" applyFill="1" applyBorder="1" applyAlignment="1">
      <alignment vertical="top" textRotation="90" wrapText="1"/>
    </xf>
    <xf numFmtId="4" fontId="3" fillId="0" borderId="2" xfId="1" applyNumberFormat="1" applyFont="1" applyFill="1" applyBorder="1" applyAlignment="1">
      <alignment vertical="top" textRotation="90" wrapText="1"/>
    </xf>
    <xf numFmtId="4" fontId="3" fillId="0" borderId="1" xfId="1" applyNumberFormat="1" applyFont="1" applyFill="1" applyBorder="1" applyAlignment="1">
      <alignment vertical="top" textRotation="90" wrapText="1"/>
    </xf>
    <xf numFmtId="4" fontId="6" fillId="0" borderId="5" xfId="0" applyNumberFormat="1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top" wrapText="1" readingOrder="1"/>
    </xf>
    <xf numFmtId="4" fontId="6" fillId="0" borderId="1" xfId="1" applyNumberFormat="1" applyFont="1" applyFill="1" applyBorder="1" applyAlignment="1">
      <alignment vertical="top" textRotation="90" wrapText="1" readingOrder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vertical="top" wrapText="1" readingOrder="1"/>
    </xf>
    <xf numFmtId="4" fontId="3" fillId="0" borderId="5" xfId="1" applyNumberFormat="1" applyFont="1" applyFill="1" applyBorder="1" applyAlignment="1">
      <alignment horizontal="right" vertical="top" wrapText="1"/>
    </xf>
    <xf numFmtId="4" fontId="3" fillId="0" borderId="6" xfId="1" applyNumberFormat="1" applyFont="1" applyFill="1" applyBorder="1" applyAlignment="1">
      <alignment horizontal="center" vertical="center" textRotation="90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4" fontId="6" fillId="3" borderId="1" xfId="1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textRotation="90"/>
    </xf>
    <xf numFmtId="4" fontId="3" fillId="0" borderId="1" xfId="1" applyNumberFormat="1" applyFont="1" applyFill="1" applyBorder="1" applyAlignment="1">
      <alignment horizontal="center" vertical="center" textRotation="90"/>
    </xf>
    <xf numFmtId="4" fontId="3" fillId="0" borderId="7" xfId="1" applyNumberFormat="1" applyFont="1" applyFill="1" applyBorder="1" applyAlignment="1">
      <alignment horizontal="center" vertical="center" textRotation="90"/>
    </xf>
    <xf numFmtId="4" fontId="3" fillId="0" borderId="2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textRotation="91"/>
    </xf>
    <xf numFmtId="4" fontId="3" fillId="0" borderId="5" xfId="0" applyNumberFormat="1" applyFont="1" applyFill="1" applyBorder="1" applyAlignment="1">
      <alignment horizontal="center" vertical="center" textRotation="91"/>
    </xf>
    <xf numFmtId="4" fontId="3" fillId="0" borderId="5" xfId="1" applyNumberFormat="1" applyFont="1" applyFill="1" applyBorder="1" applyAlignment="1">
      <alignment horizontal="center" vertical="center" textRotation="90"/>
    </xf>
    <xf numFmtId="4" fontId="3" fillId="0" borderId="1" xfId="1" applyNumberFormat="1" applyFont="1" applyFill="1" applyBorder="1" applyAlignment="1">
      <alignment horizontal="right" vertical="top" wrapText="1" readingOrder="1"/>
    </xf>
    <xf numFmtId="4" fontId="3" fillId="0" borderId="1" xfId="0" applyNumberFormat="1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left" vertical="top" textRotation="90" wrapText="1"/>
    </xf>
    <xf numFmtId="4" fontId="6" fillId="0" borderId="1" xfId="0" applyNumberFormat="1" applyFont="1" applyFill="1" applyBorder="1" applyAlignment="1">
      <alignment horizontal="center" vertical="center" textRotation="90" wrapText="1"/>
    </xf>
    <xf numFmtId="4" fontId="6" fillId="0" borderId="5" xfId="1" applyNumberFormat="1" applyFont="1" applyFill="1" applyBorder="1" applyAlignment="1">
      <alignment horizontal="center" vertical="center" textRotation="90" wrapText="1"/>
    </xf>
    <xf numFmtId="4" fontId="3" fillId="0" borderId="5" xfId="1" applyNumberFormat="1" applyFont="1" applyFill="1" applyBorder="1" applyAlignment="1">
      <alignment horizontal="center" vertical="center" textRotation="90" wrapText="1"/>
    </xf>
    <xf numFmtId="4" fontId="5" fillId="0" borderId="1" xfId="1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vertical="top" textRotation="90" wrapText="1"/>
    </xf>
    <xf numFmtId="4" fontId="10" fillId="4" borderId="1" xfId="0" applyNumberFormat="1" applyFont="1" applyFill="1" applyBorder="1" applyAlignment="1">
      <alignment vertical="top" wrapText="1"/>
    </xf>
    <xf numFmtId="4" fontId="10" fillId="0" borderId="7" xfId="0" applyNumberFormat="1" applyFont="1" applyBorder="1" applyAlignment="1">
      <alignment vertical="top" textRotation="90"/>
    </xf>
    <xf numFmtId="4" fontId="10" fillId="0" borderId="1" xfId="0" applyNumberFormat="1" applyFont="1" applyBorder="1" applyAlignment="1">
      <alignment vertical="top"/>
    </xf>
    <xf numFmtId="4" fontId="10" fillId="0" borderId="6" xfId="0" applyNumberFormat="1" applyFont="1" applyBorder="1" applyAlignment="1">
      <alignment vertical="top" textRotation="90"/>
    </xf>
    <xf numFmtId="4" fontId="19" fillId="6" borderId="7" xfId="1" applyNumberFormat="1" applyFont="1" applyFill="1" applyBorder="1" applyAlignment="1">
      <alignment horizontal="right" vertical="top" wrapText="1" readingOrder="1"/>
    </xf>
    <xf numFmtId="4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textRotation="90"/>
    </xf>
    <xf numFmtId="4" fontId="20" fillId="0" borderId="7" xfId="1" applyNumberFormat="1" applyFont="1" applyFill="1" applyBorder="1" applyAlignment="1">
      <alignment vertical="top" wrapText="1" readingOrder="1"/>
    </xf>
    <xf numFmtId="4" fontId="10" fillId="0" borderId="7" xfId="1" applyNumberFormat="1" applyFont="1" applyFill="1" applyBorder="1" applyAlignment="1">
      <alignment horizontal="center" vertical="top" textRotation="90" wrapText="1"/>
    </xf>
    <xf numFmtId="4" fontId="19" fillId="6" borderId="1" xfId="1" applyNumberFormat="1" applyFont="1" applyFill="1" applyBorder="1" applyAlignment="1">
      <alignment horizontal="right" vertical="top" wrapText="1" readingOrder="1"/>
    </xf>
    <xf numFmtId="4" fontId="10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textRotation="90"/>
    </xf>
    <xf numFmtId="4" fontId="20" fillId="0" borderId="5" xfId="1" applyNumberFormat="1" applyFont="1" applyFill="1" applyBorder="1" applyAlignment="1">
      <alignment horizontal="right" vertical="top" wrapText="1" readingOrder="1"/>
    </xf>
    <xf numFmtId="4" fontId="10" fillId="0" borderId="6" xfId="0" applyNumberFormat="1" applyFont="1" applyBorder="1" applyAlignment="1">
      <alignment textRotation="90"/>
    </xf>
    <xf numFmtId="4" fontId="19" fillId="6" borderId="5" xfId="1" applyNumberFormat="1" applyFont="1" applyFill="1" applyBorder="1" applyAlignment="1">
      <alignment horizontal="right" vertical="top" wrapText="1" readingOrder="1"/>
    </xf>
    <xf numFmtId="4" fontId="19" fillId="5" borderId="5" xfId="1" applyNumberFormat="1" applyFont="1" applyFill="1" applyBorder="1" applyAlignment="1">
      <alignment horizontal="right" vertical="center" wrapText="1" readingOrder="1"/>
    </xf>
    <xf numFmtId="0" fontId="5" fillId="0" borderId="1" xfId="0" applyFont="1" applyBorder="1" applyAlignment="1">
      <alignment horizontal="left" vertical="top" wrapText="1"/>
    </xf>
    <xf numFmtId="4" fontId="35" fillId="0" borderId="7" xfId="0" applyNumberFormat="1" applyFont="1" applyBorder="1" applyAlignment="1">
      <alignment vertical="top" textRotation="90"/>
    </xf>
    <xf numFmtId="4" fontId="35" fillId="0" borderId="5" xfId="0" applyNumberFormat="1" applyFont="1" applyBorder="1" applyAlignment="1">
      <alignment textRotation="90"/>
    </xf>
    <xf numFmtId="4" fontId="21" fillId="0" borderId="5" xfId="0" applyNumberFormat="1" applyFont="1" applyBorder="1" applyAlignment="1">
      <alignment vertical="top" textRotation="90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4" fontId="3" fillId="0" borderId="7" xfId="1" applyNumberFormat="1" applyFont="1" applyBorder="1" applyAlignment="1">
      <alignment vertical="top"/>
    </xf>
    <xf numFmtId="4" fontId="3" fillId="0" borderId="0" xfId="0" applyNumberFormat="1" applyFont="1" applyAlignment="1">
      <alignment horizontal="center" vertical="top" wrapText="1"/>
    </xf>
    <xf numFmtId="4" fontId="3" fillId="0" borderId="7" xfId="0" applyNumberFormat="1" applyFont="1" applyBorder="1"/>
    <xf numFmtId="4" fontId="3" fillId="0" borderId="0" xfId="0" applyNumberFormat="1" applyFont="1"/>
    <xf numFmtId="4" fontId="3" fillId="0" borderId="6" xfId="0" applyNumberFormat="1" applyFont="1" applyBorder="1"/>
    <xf numFmtId="4" fontId="6" fillId="7" borderId="10" xfId="0" applyNumberFormat="1" applyFont="1" applyFill="1" applyBorder="1"/>
    <xf numFmtId="4" fontId="3" fillId="0" borderId="1" xfId="0" applyNumberFormat="1" applyFont="1" applyFill="1" applyBorder="1"/>
    <xf numFmtId="4" fontId="3" fillId="0" borderId="2" xfId="0" applyNumberFormat="1" applyFont="1" applyFill="1" applyBorder="1"/>
    <xf numFmtId="4" fontId="5" fillId="0" borderId="1" xfId="1" applyNumberFormat="1" applyFont="1" applyBorder="1" applyAlignment="1">
      <alignment horizontal="right" vertical="top"/>
    </xf>
    <xf numFmtId="4" fontId="3" fillId="0" borderId="7" xfId="1" applyNumberFormat="1" applyFont="1" applyBorder="1" applyAlignment="1">
      <alignment horizontal="center" vertical="center" textRotation="90"/>
    </xf>
    <xf numFmtId="4" fontId="5" fillId="0" borderId="5" xfId="1" applyNumberFormat="1" applyFont="1" applyBorder="1" applyAlignment="1">
      <alignment vertical="top"/>
    </xf>
    <xf numFmtId="4" fontId="5" fillId="0" borderId="1" xfId="1" applyNumberFormat="1" applyFont="1" applyBorder="1" applyAlignment="1">
      <alignment horizontal="left" vertical="top"/>
    </xf>
    <xf numFmtId="4" fontId="3" fillId="0" borderId="5" xfId="0" applyNumberFormat="1" applyFont="1" applyBorder="1"/>
    <xf numFmtId="4" fontId="4" fillId="7" borderId="1" xfId="0" applyNumberFormat="1" applyFont="1" applyFill="1" applyBorder="1"/>
    <xf numFmtId="4" fontId="3" fillId="0" borderId="1" xfId="0" applyNumberFormat="1" applyFont="1" applyBorder="1"/>
    <xf numFmtId="4" fontId="3" fillId="0" borderId="1" xfId="1" applyNumberFormat="1" applyFont="1" applyBorder="1" applyAlignment="1">
      <alignment vertical="top" textRotation="90"/>
    </xf>
    <xf numFmtId="4" fontId="7" fillId="0" borderId="1" xfId="1" applyNumberFormat="1" applyFont="1" applyBorder="1" applyAlignment="1">
      <alignment vertical="top" textRotation="90"/>
    </xf>
    <xf numFmtId="4" fontId="6" fillId="3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 textRotation="90"/>
    </xf>
    <xf numFmtId="3" fontId="10" fillId="0" borderId="1" xfId="0" applyNumberFormat="1" applyFont="1" applyBorder="1" applyAlignment="1">
      <alignment textRotation="90"/>
    </xf>
    <xf numFmtId="4" fontId="18" fillId="0" borderId="1" xfId="1" applyNumberFormat="1" applyFont="1" applyFill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right" vertical="center" wrapText="1"/>
    </xf>
    <xf numFmtId="4" fontId="19" fillId="0" borderId="1" xfId="1" applyNumberFormat="1" applyFont="1" applyFill="1" applyBorder="1" applyAlignment="1">
      <alignment horizontal="right" vertical="top" wrapText="1" readingOrder="1"/>
    </xf>
    <xf numFmtId="4" fontId="10" fillId="0" borderId="1" xfId="0" applyNumberFormat="1" applyFont="1" applyBorder="1"/>
    <xf numFmtId="4" fontId="18" fillId="0" borderId="1" xfId="0" applyNumberFormat="1" applyFont="1" applyBorder="1" applyAlignment="1">
      <alignment vertical="top" textRotation="90"/>
    </xf>
    <xf numFmtId="4" fontId="4" fillId="6" borderId="1" xfId="1" applyNumberFormat="1" applyFont="1" applyFill="1" applyBorder="1" applyAlignment="1">
      <alignment horizontal="center" vertical="center" wrapText="1"/>
    </xf>
    <xf numFmtId="4" fontId="5" fillId="4" borderId="4" xfId="1" applyNumberFormat="1" applyFont="1" applyFill="1" applyBorder="1" applyAlignment="1">
      <alignment horizontal="right" vertical="top" wrapText="1"/>
    </xf>
    <xf numFmtId="4" fontId="5" fillId="4" borderId="6" xfId="0" applyNumberFormat="1" applyFont="1" applyFill="1" applyBorder="1" applyAlignment="1">
      <alignment vertical="center" textRotation="90" wrapText="1"/>
    </xf>
    <xf numFmtId="4" fontId="5" fillId="4" borderId="9" xfId="0" applyNumberFormat="1" applyFont="1" applyFill="1" applyBorder="1" applyAlignment="1">
      <alignment vertical="center" textRotation="90" wrapText="1"/>
    </xf>
    <xf numFmtId="4" fontId="5" fillId="4" borderId="4" xfId="1" applyNumberFormat="1" applyFont="1" applyFill="1" applyBorder="1" applyAlignment="1">
      <alignment horizontal="center" vertical="top" wrapText="1"/>
    </xf>
    <xf numFmtId="4" fontId="5" fillId="4" borderId="5" xfId="0" applyNumberFormat="1" applyFont="1" applyFill="1" applyBorder="1" applyAlignment="1">
      <alignment vertical="center" textRotation="90" wrapText="1"/>
    </xf>
    <xf numFmtId="4" fontId="5" fillId="4" borderId="8" xfId="0" applyNumberFormat="1" applyFont="1" applyFill="1" applyBorder="1" applyAlignment="1">
      <alignment vertical="center" textRotation="90" wrapText="1"/>
    </xf>
    <xf numFmtId="4" fontId="4" fillId="6" borderId="1" xfId="1" applyNumberFormat="1" applyFont="1" applyFill="1" applyBorder="1" applyAlignment="1">
      <alignment horizontal="right" vertical="top" wrapText="1"/>
    </xf>
    <xf numFmtId="4" fontId="5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 textRotation="90" wrapText="1"/>
    </xf>
    <xf numFmtId="4" fontId="5" fillId="0" borderId="5" xfId="0" applyNumberFormat="1" applyFont="1" applyFill="1" applyBorder="1" applyAlignment="1">
      <alignment vertical="top" textRotation="90" wrapText="1"/>
    </xf>
    <xf numFmtId="4" fontId="5" fillId="4" borderId="1" xfId="1" applyNumberFormat="1" applyFont="1" applyFill="1" applyBorder="1" applyAlignment="1">
      <alignment horizontal="right" vertical="top" wrapText="1"/>
    </xf>
    <xf numFmtId="4" fontId="4" fillId="6" borderId="1" xfId="1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textRotation="90" wrapText="1"/>
    </xf>
    <xf numFmtId="4" fontId="5" fillId="0" borderId="5" xfId="1" applyNumberFormat="1" applyFont="1" applyFill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vertical="top" textRotation="90" wrapText="1"/>
    </xf>
    <xf numFmtId="4" fontId="10" fillId="0" borderId="1" xfId="0" applyNumberFormat="1" applyFont="1" applyFill="1" applyBorder="1" applyAlignment="1">
      <alignment vertical="top" textRotation="90"/>
    </xf>
    <xf numFmtId="4" fontId="10" fillId="0" borderId="1" xfId="0" applyNumberFormat="1" applyFont="1" applyFill="1" applyBorder="1"/>
    <xf numFmtId="4" fontId="18" fillId="0" borderId="1" xfId="1" applyNumberFormat="1" applyFont="1" applyFill="1" applyBorder="1" applyAlignment="1">
      <alignment vertical="top" textRotation="90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/>
    <xf numFmtId="4" fontId="5" fillId="0" borderId="0" xfId="1" applyNumberFormat="1" applyFont="1"/>
    <xf numFmtId="4" fontId="5" fillId="4" borderId="0" xfId="1" applyNumberFormat="1" applyFont="1" applyFill="1"/>
    <xf numFmtId="4" fontId="12" fillId="6" borderId="1" xfId="1" applyNumberFormat="1" applyFont="1" applyFill="1" applyBorder="1" applyAlignment="1">
      <alignment horizontal="right" vertical="center" wrapText="1"/>
    </xf>
    <xf numFmtId="4" fontId="21" fillId="6" borderId="1" xfId="1" applyNumberFormat="1" applyFont="1" applyFill="1" applyBorder="1" applyAlignment="1">
      <alignment horizontal="center" vertical="top"/>
    </xf>
    <xf numFmtId="4" fontId="36" fillId="0" borderId="1" xfId="0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7" fontId="5" fillId="0" borderId="1" xfId="0" applyNumberFormat="1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4" fontId="10" fillId="0" borderId="7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0" xfId="1" applyFont="1"/>
    <xf numFmtId="43" fontId="4" fillId="4" borderId="0" xfId="1" applyFont="1" applyFill="1"/>
    <xf numFmtId="0" fontId="4" fillId="0" borderId="0" xfId="0" applyFont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top" wrapText="1"/>
    </xf>
    <xf numFmtId="41" fontId="5" fillId="4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41" fontId="4" fillId="6" borderId="1" xfId="1" applyNumberFormat="1" applyFont="1" applyFill="1" applyBorder="1" applyAlignment="1">
      <alignment horizontal="center" vertical="center" wrapText="1"/>
    </xf>
    <xf numFmtId="41" fontId="4" fillId="6" borderId="1" xfId="1" applyNumberFormat="1" applyFont="1" applyFill="1" applyBorder="1" applyAlignment="1">
      <alignment horizontal="right" vertical="center" wrapText="1"/>
    </xf>
    <xf numFmtId="41" fontId="4" fillId="6" borderId="1" xfId="1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 readingOrder="1"/>
    </xf>
    <xf numFmtId="41" fontId="18" fillId="6" borderId="1" xfId="1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/>
    <xf numFmtId="43" fontId="5" fillId="0" borderId="1" xfId="1" applyFont="1" applyBorder="1"/>
    <xf numFmtId="43" fontId="5" fillId="4" borderId="1" xfId="1" applyFont="1" applyFill="1" applyBorder="1"/>
    <xf numFmtId="43" fontId="5" fillId="0" borderId="3" xfId="1" applyFont="1" applyBorder="1"/>
    <xf numFmtId="0" fontId="5" fillId="0" borderId="3" xfId="0" applyFont="1" applyBorder="1" applyAlignment="1">
      <alignment textRotation="90"/>
    </xf>
    <xf numFmtId="0" fontId="5" fillId="0" borderId="3" xfId="0" applyFont="1" applyBorder="1"/>
    <xf numFmtId="43" fontId="5" fillId="4" borderId="3" xfId="1" applyFont="1" applyFill="1" applyBorder="1"/>
    <xf numFmtId="0" fontId="5" fillId="0" borderId="2" xfId="0" applyFont="1" applyBorder="1"/>
    <xf numFmtId="187" fontId="5" fillId="4" borderId="1" xfId="1" applyNumberFormat="1" applyFont="1" applyFill="1" applyBorder="1" applyAlignment="1">
      <alignment horizontal="right" vertical="top" wrapText="1" readingOrder="1"/>
    </xf>
    <xf numFmtId="187" fontId="5" fillId="0" borderId="7" xfId="1" applyNumberFormat="1" applyFont="1" applyBorder="1" applyAlignment="1">
      <alignment vertical="top" textRotation="90" wrapText="1"/>
    </xf>
    <xf numFmtId="187" fontId="4" fillId="0" borderId="7" xfId="1" applyNumberFormat="1" applyFont="1" applyBorder="1" applyAlignment="1">
      <alignment horizontal="center" vertical="top" textRotation="90" wrapText="1"/>
    </xf>
    <xf numFmtId="187" fontId="4" fillId="4" borderId="7" xfId="1" applyNumberFormat="1" applyFont="1" applyFill="1" applyBorder="1" applyAlignment="1">
      <alignment horizontal="center" vertical="top" textRotation="90" wrapText="1"/>
    </xf>
    <xf numFmtId="187" fontId="5" fillId="0" borderId="6" xfId="1" applyNumberFormat="1" applyFont="1" applyBorder="1" applyAlignment="1">
      <alignment vertical="top" textRotation="90" wrapText="1"/>
    </xf>
    <xf numFmtId="187" fontId="4" fillId="0" borderId="6" xfId="1" applyNumberFormat="1" applyFont="1" applyBorder="1" applyAlignment="1">
      <alignment horizontal="center" vertical="top" textRotation="90" wrapText="1"/>
    </xf>
    <xf numFmtId="187" fontId="4" fillId="4" borderId="6" xfId="1" applyNumberFormat="1" applyFont="1" applyFill="1" applyBorder="1" applyAlignment="1">
      <alignment horizontal="center" vertical="top" textRotation="90" wrapText="1"/>
    </xf>
    <xf numFmtId="187" fontId="5" fillId="4" borderId="7" xfId="1" applyNumberFormat="1" applyFont="1" applyFill="1" applyBorder="1" applyAlignment="1">
      <alignment horizontal="right" vertical="top" wrapText="1" readingOrder="1"/>
    </xf>
    <xf numFmtId="187" fontId="4" fillId="6" borderId="1" xfId="1" applyNumberFormat="1" applyFont="1" applyFill="1" applyBorder="1" applyAlignment="1">
      <alignment horizontal="right" vertical="top" wrapText="1" readingOrder="1"/>
    </xf>
    <xf numFmtId="0" fontId="4" fillId="4" borderId="5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187" fontId="4" fillId="4" borderId="5" xfId="1" applyNumberFormat="1" applyFont="1" applyFill="1" applyBorder="1" applyAlignment="1">
      <alignment horizontal="center" vertical="top" textRotation="90" wrapText="1"/>
    </xf>
    <xf numFmtId="187" fontId="10" fillId="0" borderId="1" xfId="1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7" fontId="5" fillId="4" borderId="1" xfId="0" applyNumberFormat="1" applyFont="1" applyFill="1" applyBorder="1" applyAlignment="1">
      <alignment horizontal="center" vertical="top" wrapText="1"/>
    </xf>
    <xf numFmtId="3" fontId="10" fillId="0" borderId="1" xfId="1" applyNumberFormat="1" applyFont="1" applyFill="1" applyBorder="1" applyAlignment="1">
      <alignment horizontal="center" vertical="top" wrapText="1"/>
    </xf>
    <xf numFmtId="187" fontId="5" fillId="4" borderId="7" xfId="1" applyNumberFormat="1" applyFont="1" applyFill="1" applyBorder="1" applyAlignment="1">
      <alignment horizontal="center" vertical="top" textRotation="90" wrapText="1"/>
    </xf>
    <xf numFmtId="0" fontId="1" fillId="0" borderId="7" xfId="0" applyFont="1" applyBorder="1"/>
    <xf numFmtId="187" fontId="5" fillId="0" borderId="7" xfId="1" applyNumberFormat="1" applyFont="1" applyBorder="1" applyAlignment="1">
      <alignment horizontal="center" vertical="top" textRotation="90" wrapText="1"/>
    </xf>
    <xf numFmtId="187" fontId="5" fillId="0" borderId="7" xfId="1" applyNumberFormat="1" applyFont="1" applyFill="1" applyBorder="1"/>
    <xf numFmtId="187" fontId="5" fillId="0" borderId="6" xfId="1" applyNumberFormat="1" applyFont="1" applyFill="1" applyBorder="1"/>
    <xf numFmtId="187" fontId="18" fillId="6" borderId="1" xfId="1" applyNumberFormat="1" applyFont="1" applyFill="1" applyBorder="1" applyAlignment="1">
      <alignment horizontal="right" vertical="top" wrapText="1"/>
    </xf>
    <xf numFmtId="17" fontId="4" fillId="0" borderId="5" xfId="0" applyNumberFormat="1" applyFont="1" applyFill="1" applyBorder="1" applyAlignment="1">
      <alignment horizontal="center" vertical="top" wrapText="1"/>
    </xf>
    <xf numFmtId="187" fontId="4" fillId="0" borderId="5" xfId="1" applyNumberFormat="1" applyFont="1" applyFill="1" applyBorder="1" applyAlignment="1">
      <alignment horizontal="center"/>
    </xf>
    <xf numFmtId="187" fontId="4" fillId="0" borderId="1" xfId="1" applyNumberFormat="1" applyFont="1" applyBorder="1" applyAlignment="1">
      <alignment textRotation="90"/>
    </xf>
    <xf numFmtId="187" fontId="5" fillId="0" borderId="1" xfId="0" applyNumberFormat="1" applyFont="1" applyBorder="1" applyAlignment="1">
      <alignment textRotation="90"/>
    </xf>
    <xf numFmtId="43" fontId="5" fillId="0" borderId="0" xfId="1" applyFont="1"/>
    <xf numFmtId="0" fontId="5" fillId="0" borderId="0" xfId="0" applyFont="1" applyAlignment="1">
      <alignment textRotation="90"/>
    </xf>
    <xf numFmtId="43" fontId="5" fillId="4" borderId="0" xfId="1" applyFont="1" applyFill="1"/>
    <xf numFmtId="43" fontId="5" fillId="0" borderId="0" xfId="1" applyFont="1" applyBorder="1"/>
    <xf numFmtId="0" fontId="5" fillId="0" borderId="0" xfId="0" applyFont="1" applyBorder="1" applyAlignment="1">
      <alignment textRotation="90"/>
    </xf>
    <xf numFmtId="43" fontId="5" fillId="4" borderId="0" xfId="1" applyFont="1" applyFill="1" applyBorder="1"/>
    <xf numFmtId="0" fontId="5" fillId="0" borderId="11" xfId="0" applyFont="1" applyBorder="1"/>
    <xf numFmtId="0" fontId="9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top" wrapText="1" readingOrder="1"/>
    </xf>
    <xf numFmtId="4" fontId="4" fillId="0" borderId="5" xfId="1" applyNumberFormat="1" applyFont="1" applyFill="1" applyBorder="1" applyAlignment="1">
      <alignment horizontal="right" vertical="top" wrapText="1" readingOrder="1"/>
    </xf>
    <xf numFmtId="0" fontId="5" fillId="0" borderId="5" xfId="0" applyFont="1" applyFill="1" applyBorder="1" applyAlignment="1">
      <alignment vertical="center" textRotation="90" wrapText="1"/>
    </xf>
    <xf numFmtId="43" fontId="26" fillId="0" borderId="0" xfId="1" applyFont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top" textRotation="90" wrapText="1"/>
    </xf>
    <xf numFmtId="4" fontId="5" fillId="0" borderId="7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4" fontId="5" fillId="4" borderId="5" xfId="0" applyNumberFormat="1" applyFont="1" applyFill="1" applyBorder="1" applyAlignment="1">
      <alignment horizontal="center" vertical="top" textRotation="90" wrapText="1"/>
    </xf>
    <xf numFmtId="0" fontId="5" fillId="4" borderId="1" xfId="0" applyFont="1" applyFill="1" applyBorder="1" applyAlignment="1">
      <alignment horizontal="left" vertical="top" wrapText="1"/>
    </xf>
    <xf numFmtId="41" fontId="5" fillId="4" borderId="1" xfId="1" applyNumberFormat="1" applyFont="1" applyFill="1" applyBorder="1" applyAlignment="1">
      <alignment horizontal="right" vertical="top" wrapText="1"/>
    </xf>
    <xf numFmtId="41" fontId="5" fillId="4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4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/>
    </xf>
    <xf numFmtId="4" fontId="5" fillId="0" borderId="5" xfId="1" applyNumberFormat="1" applyFont="1" applyFill="1" applyBorder="1" applyAlignment="1">
      <alignment horizontal="center" vertical="top" wrapText="1"/>
    </xf>
    <xf numFmtId="4" fontId="5" fillId="0" borderId="5" xfId="0" applyNumberFormat="1" applyFont="1" applyBorder="1" applyAlignment="1">
      <alignment vertical="top" textRotation="90"/>
    </xf>
    <xf numFmtId="3" fontId="5" fillId="0" borderId="5" xfId="1" applyNumberFormat="1" applyFont="1" applyFill="1" applyBorder="1" applyAlignment="1">
      <alignment horizontal="center" vertical="top" wrapText="1"/>
    </xf>
    <xf numFmtId="4" fontId="5" fillId="0" borderId="0" xfId="1" applyNumberFormat="1" applyFont="1" applyFill="1" applyBorder="1" applyAlignment="1">
      <alignment horizontal="center" vertical="center" textRotation="90" wrapText="1"/>
    </xf>
    <xf numFmtId="4" fontId="3" fillId="0" borderId="7" xfId="1" applyNumberFormat="1" applyFont="1" applyBorder="1" applyAlignment="1">
      <alignment horizontal="right" vertical="top"/>
    </xf>
    <xf numFmtId="4" fontId="6" fillId="7" borderId="1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vertical="top" wrapText="1"/>
    </xf>
    <xf numFmtId="4" fontId="5" fillId="4" borderId="8" xfId="1" applyNumberFormat="1" applyFont="1" applyFill="1" applyBorder="1" applyAlignment="1">
      <alignment horizontal="right" vertical="top" wrapText="1"/>
    </xf>
    <xf numFmtId="189" fontId="5" fillId="0" borderId="0" xfId="0" applyNumberFormat="1" applyFont="1" applyFill="1" applyBorder="1" applyAlignment="1">
      <alignment horizontal="left" vertical="top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 vertical="top" wrapText="1"/>
    </xf>
    <xf numFmtId="0" fontId="38" fillId="0" borderId="5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 readingOrder="1"/>
    </xf>
    <xf numFmtId="0" fontId="38" fillId="0" borderId="1" xfId="0" applyFont="1" applyFill="1" applyBorder="1" applyAlignment="1">
      <alignment vertical="top" wrapText="1" readingOrder="1"/>
    </xf>
    <xf numFmtId="0" fontId="38" fillId="0" borderId="5" xfId="0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center" vertical="center" textRotation="90" wrapText="1"/>
    </xf>
    <xf numFmtId="187" fontId="38" fillId="0" borderId="1" xfId="0" applyNumberFormat="1" applyFont="1" applyFill="1" applyBorder="1" applyAlignment="1">
      <alignment horizontal="center" vertical="center" textRotation="90" wrapText="1"/>
    </xf>
    <xf numFmtId="4" fontId="39" fillId="0" borderId="2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textRotation="90" wrapText="1"/>
    </xf>
    <xf numFmtId="3" fontId="5" fillId="0" borderId="1" xfId="0" applyNumberFormat="1" applyFont="1" applyFill="1" applyBorder="1" applyAlignment="1">
      <alignment vertical="top" textRotation="90" wrapText="1"/>
    </xf>
    <xf numFmtId="1" fontId="5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1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40" fillId="0" borderId="0" xfId="0" applyFont="1"/>
    <xf numFmtId="0" fontId="5" fillId="0" borderId="0" xfId="0" applyFont="1" applyAlignment="1">
      <alignment wrapText="1"/>
    </xf>
    <xf numFmtId="0" fontId="6" fillId="0" borderId="7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 wrapText="1"/>
    </xf>
    <xf numFmtId="4" fontId="24" fillId="0" borderId="16" xfId="1" applyNumberFormat="1" applyFont="1" applyBorder="1"/>
    <xf numFmtId="4" fontId="24" fillId="0" borderId="0" xfId="1" applyNumberFormat="1" applyFont="1" applyBorder="1"/>
    <xf numFmtId="4" fontId="24" fillId="0" borderId="12" xfId="1" applyNumberFormat="1" applyFont="1" applyBorder="1"/>
    <xf numFmtId="0" fontId="4" fillId="0" borderId="0" xfId="0" applyFont="1" applyAlignment="1">
      <alignment horizontal="left" vertical="center"/>
    </xf>
    <xf numFmtId="0" fontId="18" fillId="0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center" vertical="top" textRotation="90" wrapText="1"/>
    </xf>
    <xf numFmtId="4" fontId="5" fillId="0" borderId="5" xfId="0" applyNumberFormat="1" applyFont="1" applyFill="1" applyBorder="1" applyAlignment="1">
      <alignment horizontal="center" vertical="top" textRotation="90" wrapText="1"/>
    </xf>
    <xf numFmtId="0" fontId="18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textRotation="90" wrapText="1"/>
    </xf>
    <xf numFmtId="4" fontId="5" fillId="4" borderId="5" xfId="0" applyNumberFormat="1" applyFont="1" applyFill="1" applyBorder="1" applyAlignment="1">
      <alignment horizontal="center" vertical="top" textRotation="90" wrapText="1"/>
    </xf>
    <xf numFmtId="4" fontId="5" fillId="0" borderId="7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vertical="top" textRotation="90"/>
    </xf>
    <xf numFmtId="4" fontId="3" fillId="0" borderId="5" xfId="0" applyNumberFormat="1" applyFont="1" applyFill="1" applyBorder="1" applyAlignment="1">
      <alignment vertical="top" textRotation="90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43" fontId="26" fillId="0" borderId="0" xfId="1" applyFont="1" applyAlignment="1">
      <alignment horizontal="right"/>
    </xf>
    <xf numFmtId="43" fontId="26" fillId="0" borderId="0" xfId="1" applyFont="1" applyAlignment="1">
      <alignment horizontal="left"/>
    </xf>
    <xf numFmtId="43" fontId="26" fillId="0" borderId="0" xfId="1" applyFont="1" applyAlignment="1">
      <alignment horizontal="left" vertical="top"/>
    </xf>
    <xf numFmtId="0" fontId="9" fillId="2" borderId="0" xfId="0" applyFont="1" applyFill="1" applyAlignment="1">
      <alignment horizontal="left" vertical="center" wrapText="1"/>
    </xf>
    <xf numFmtId="187" fontId="5" fillId="0" borderId="7" xfId="1" applyNumberFormat="1" applyFont="1" applyFill="1" applyBorder="1" applyAlignment="1">
      <alignment horizontal="center" vertical="top"/>
    </xf>
    <xf numFmtId="187" fontId="5" fillId="0" borderId="6" xfId="1" applyNumberFormat="1" applyFont="1" applyFill="1" applyBorder="1" applyAlignment="1">
      <alignment horizontal="center" vertical="top"/>
    </xf>
    <xf numFmtId="187" fontId="5" fillId="0" borderId="7" xfId="1" applyNumberFormat="1" applyFont="1" applyFill="1" applyBorder="1" applyAlignment="1">
      <alignment horizontal="center" textRotation="90"/>
    </xf>
    <xf numFmtId="187" fontId="5" fillId="0" borderId="6" xfId="1" applyNumberFormat="1" applyFont="1" applyFill="1" applyBorder="1" applyAlignment="1">
      <alignment horizontal="center" textRotation="90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187" fontId="4" fillId="0" borderId="7" xfId="1" applyNumberFormat="1" applyFont="1" applyBorder="1" applyAlignment="1">
      <alignment horizontal="center" vertical="top" textRotation="90" wrapText="1"/>
    </xf>
    <xf numFmtId="187" fontId="4" fillId="0" borderId="6" xfId="1" applyNumberFormat="1" applyFont="1" applyBorder="1" applyAlignment="1">
      <alignment horizontal="center" vertical="top" textRotation="90" wrapText="1"/>
    </xf>
    <xf numFmtId="0" fontId="20" fillId="0" borderId="1" xfId="0" applyFont="1" applyFill="1" applyBorder="1" applyAlignment="1">
      <alignment horizontal="left" vertical="top" wrapText="1" readingOrder="1"/>
    </xf>
    <xf numFmtId="0" fontId="5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 readingOrder="1"/>
    </xf>
    <xf numFmtId="0" fontId="5" fillId="0" borderId="6" xfId="0" applyFont="1" applyFill="1" applyBorder="1" applyAlignment="1">
      <alignment horizontal="center" vertical="top" wrapText="1" readingOrder="1"/>
    </xf>
    <xf numFmtId="0" fontId="5" fillId="0" borderId="5" xfId="0" applyFont="1" applyFill="1" applyBorder="1" applyAlignment="1">
      <alignment horizontal="center" vertical="top" wrapText="1" readingOrder="1"/>
    </xf>
    <xf numFmtId="187" fontId="10" fillId="0" borderId="7" xfId="1" applyNumberFormat="1" applyFont="1" applyFill="1" applyBorder="1" applyAlignment="1">
      <alignment horizontal="center" vertical="top" wrapText="1"/>
    </xf>
    <xf numFmtId="187" fontId="10" fillId="0" borderId="6" xfId="1" applyNumberFormat="1" applyFont="1" applyFill="1" applyBorder="1" applyAlignment="1">
      <alignment horizontal="center" vertical="top" wrapText="1"/>
    </xf>
    <xf numFmtId="187" fontId="10" fillId="0" borderId="5" xfId="1" applyNumberFormat="1" applyFont="1" applyFill="1" applyBorder="1" applyAlignment="1">
      <alignment horizontal="center" vertical="top" wrapText="1"/>
    </xf>
    <xf numFmtId="0" fontId="38" fillId="0" borderId="7" xfId="0" applyFont="1" applyFill="1" applyBorder="1" applyAlignment="1">
      <alignment horizontal="center" vertical="top" textRotation="90" wrapText="1"/>
    </xf>
    <xf numFmtId="0" fontId="38" fillId="0" borderId="6" xfId="0" applyFont="1" applyFill="1" applyBorder="1" applyAlignment="1">
      <alignment horizontal="center" vertical="top" textRotation="90" wrapText="1"/>
    </xf>
    <xf numFmtId="0" fontId="38" fillId="0" borderId="5" xfId="0" applyFont="1" applyFill="1" applyBorder="1" applyAlignment="1">
      <alignment horizontal="center" vertical="top" textRotation="90" wrapText="1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37" fillId="0" borderId="7" xfId="0" applyFont="1" applyFill="1" applyBorder="1" applyAlignment="1">
      <alignment horizontal="left" vertical="top" wrapText="1"/>
    </xf>
    <xf numFmtId="0" fontId="37" fillId="0" borderId="6" xfId="0" applyFont="1" applyFill="1" applyBorder="1" applyAlignment="1">
      <alignment horizontal="left" vertical="top" wrapText="1"/>
    </xf>
    <xf numFmtId="0" fontId="37" fillId="0" borderId="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 readingOrder="1"/>
    </xf>
    <xf numFmtId="0" fontId="5" fillId="0" borderId="6" xfId="0" applyFont="1" applyBorder="1" applyAlignment="1">
      <alignment horizontal="left" vertical="top" wrapText="1" readingOrder="1"/>
    </xf>
    <xf numFmtId="187" fontId="5" fillId="4" borderId="7" xfId="1" applyNumberFormat="1" applyFont="1" applyFill="1" applyBorder="1" applyAlignment="1">
      <alignment horizontal="center" vertical="top" wrapText="1" readingOrder="1"/>
    </xf>
    <xf numFmtId="187" fontId="5" fillId="4" borderId="6" xfId="1" applyNumberFormat="1" applyFont="1" applyFill="1" applyBorder="1" applyAlignment="1">
      <alignment horizontal="center" vertical="top" wrapText="1" readingOrder="1"/>
    </xf>
    <xf numFmtId="0" fontId="5" fillId="0" borderId="7" xfId="0" applyFont="1" applyFill="1" applyBorder="1" applyAlignment="1">
      <alignment horizontal="center" vertical="top" textRotation="90" wrapText="1"/>
    </xf>
    <xf numFmtId="0" fontId="5" fillId="0" borderId="6" xfId="0" applyFont="1" applyFill="1" applyBorder="1" applyAlignment="1">
      <alignment horizontal="center" vertical="top" textRotation="90" wrapText="1"/>
    </xf>
    <xf numFmtId="0" fontId="5" fillId="0" borderId="5" xfId="0" applyFont="1" applyFill="1" applyBorder="1" applyAlignment="1">
      <alignment horizontal="center" vertical="top" textRotation="90" wrapText="1"/>
    </xf>
    <xf numFmtId="17" fontId="5" fillId="0" borderId="7" xfId="0" applyNumberFormat="1" applyFont="1" applyFill="1" applyBorder="1" applyAlignment="1">
      <alignment horizontal="center" vertical="top" wrapText="1"/>
    </xf>
    <xf numFmtId="17" fontId="5" fillId="0" borderId="6" xfId="0" applyNumberFormat="1" applyFont="1" applyFill="1" applyBorder="1" applyAlignment="1">
      <alignment horizontal="center" vertical="top" wrapText="1"/>
    </xf>
    <xf numFmtId="17" fontId="5" fillId="0" borderId="5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87" fontId="5" fillId="4" borderId="7" xfId="1" applyNumberFormat="1" applyFont="1" applyFill="1" applyBorder="1" applyAlignment="1">
      <alignment horizontal="center" vertical="top" textRotation="90" wrapText="1"/>
    </xf>
    <xf numFmtId="187" fontId="5" fillId="4" borderId="6" xfId="1" applyNumberFormat="1" applyFont="1" applyFill="1" applyBorder="1" applyAlignment="1">
      <alignment horizontal="center" vertical="top" textRotation="90" wrapText="1"/>
    </xf>
    <xf numFmtId="187" fontId="5" fillId="4" borderId="5" xfId="1" applyNumberFormat="1" applyFont="1" applyFill="1" applyBorder="1" applyAlignment="1">
      <alignment horizontal="center" vertical="top" textRotation="90" wrapText="1"/>
    </xf>
    <xf numFmtId="3" fontId="5" fillId="4" borderId="7" xfId="0" applyNumberFormat="1" applyFont="1" applyFill="1" applyBorder="1" applyAlignment="1">
      <alignment vertical="top" textRotation="90" wrapText="1"/>
    </xf>
    <xf numFmtId="3" fontId="5" fillId="4" borderId="6" xfId="0" applyNumberFormat="1" applyFont="1" applyFill="1" applyBorder="1" applyAlignment="1">
      <alignment vertical="top" textRotation="90" wrapText="1"/>
    </xf>
    <xf numFmtId="3" fontId="5" fillId="4" borderId="5" xfId="0" applyNumberFormat="1" applyFont="1" applyFill="1" applyBorder="1" applyAlignment="1">
      <alignment vertical="top" textRotation="90" wrapText="1"/>
    </xf>
    <xf numFmtId="1" fontId="5" fillId="4" borderId="7" xfId="0" applyNumberFormat="1" applyFont="1" applyFill="1" applyBorder="1" applyAlignment="1">
      <alignment horizontal="center" vertical="center" textRotation="90" wrapText="1"/>
    </xf>
    <xf numFmtId="1" fontId="5" fillId="4" borderId="6" xfId="0" applyNumberFormat="1" applyFont="1" applyFill="1" applyBorder="1" applyAlignment="1">
      <alignment horizontal="center" vertical="center" textRotation="90" wrapText="1"/>
    </xf>
    <xf numFmtId="1" fontId="5" fillId="4" borderId="5" xfId="0" applyNumberFormat="1" applyFont="1" applyFill="1" applyBorder="1" applyAlignment="1">
      <alignment horizontal="center" vertical="center" textRotation="90" wrapText="1"/>
    </xf>
    <xf numFmtId="3" fontId="10" fillId="0" borderId="7" xfId="1" applyNumberFormat="1" applyFont="1" applyFill="1" applyBorder="1" applyAlignment="1">
      <alignment horizontal="center" vertical="top" textRotation="90" wrapText="1"/>
    </xf>
    <xf numFmtId="3" fontId="10" fillId="0" borderId="6" xfId="1" applyNumberFormat="1" applyFont="1" applyFill="1" applyBorder="1" applyAlignment="1">
      <alignment horizontal="center" vertical="top" textRotation="90" wrapText="1"/>
    </xf>
    <xf numFmtId="3" fontId="10" fillId="0" borderId="5" xfId="1" applyNumberFormat="1" applyFont="1" applyFill="1" applyBorder="1" applyAlignment="1">
      <alignment horizontal="center" vertical="top" textRotation="90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textRotation="90" wrapText="1"/>
    </xf>
    <xf numFmtId="0" fontId="5" fillId="4" borderId="6" xfId="0" applyFont="1" applyFill="1" applyBorder="1" applyAlignment="1">
      <alignment horizontal="center" vertical="top" textRotation="90" wrapText="1"/>
    </xf>
    <xf numFmtId="0" fontId="5" fillId="4" borderId="5" xfId="0" applyFont="1" applyFill="1" applyBorder="1" applyAlignment="1">
      <alignment horizontal="center" vertical="top" textRotation="90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3" fontId="5" fillId="4" borderId="1" xfId="0" applyNumberFormat="1" applyFont="1" applyFill="1" applyBorder="1" applyAlignment="1">
      <alignment vertical="top" textRotation="90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textRotation="90" wrapText="1"/>
    </xf>
    <xf numFmtId="0" fontId="5" fillId="4" borderId="1" xfId="0" applyFont="1" applyFill="1" applyBorder="1" applyAlignment="1">
      <alignment horizontal="center" vertical="top" wrapText="1"/>
    </xf>
    <xf numFmtId="3" fontId="5" fillId="4" borderId="5" xfId="1" applyNumberFormat="1" applyFont="1" applyFill="1" applyBorder="1" applyAlignment="1">
      <alignment vertical="top" textRotation="90" wrapText="1"/>
    </xf>
    <xf numFmtId="3" fontId="5" fillId="4" borderId="1" xfId="1" applyNumberFormat="1" applyFont="1" applyFill="1" applyBorder="1" applyAlignment="1">
      <alignment vertical="top" textRotation="90" wrapText="1"/>
    </xf>
    <xf numFmtId="0" fontId="38" fillId="4" borderId="1" xfId="0" applyFont="1" applyFill="1" applyBorder="1" applyAlignment="1">
      <alignment horizontal="left" vertical="top" wrapText="1"/>
    </xf>
    <xf numFmtId="41" fontId="5" fillId="4" borderId="1" xfId="1" applyNumberFormat="1" applyFont="1" applyFill="1" applyBorder="1" applyAlignment="1">
      <alignment horizontal="center" vertical="top" wrapText="1"/>
    </xf>
    <xf numFmtId="41" fontId="5" fillId="4" borderId="1" xfId="1" applyNumberFormat="1" applyFont="1" applyFill="1" applyBorder="1" applyAlignment="1">
      <alignment horizontal="right" vertical="top" wrapText="1"/>
    </xf>
    <xf numFmtId="3" fontId="5" fillId="4" borderId="1" xfId="0" applyNumberFormat="1" applyFont="1" applyFill="1" applyBorder="1" applyAlignment="1">
      <alignment vertical="top"/>
    </xf>
    <xf numFmtId="0" fontId="18" fillId="0" borderId="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37" fillId="4" borderId="5" xfId="0" applyFont="1" applyFill="1" applyBorder="1" applyAlignment="1">
      <alignment horizontal="left" vertical="top" wrapText="1"/>
    </xf>
    <xf numFmtId="0" fontId="37" fillId="4" borderId="1" xfId="0" applyFont="1" applyFill="1" applyBorder="1" applyAlignment="1">
      <alignment horizontal="left" vertical="top" wrapText="1"/>
    </xf>
    <xf numFmtId="41" fontId="5" fillId="4" borderId="5" xfId="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top" textRotation="90" wrapText="1"/>
    </xf>
    <xf numFmtId="4" fontId="5" fillId="0" borderId="6" xfId="0" applyNumberFormat="1" applyFont="1" applyFill="1" applyBorder="1" applyAlignment="1">
      <alignment horizontal="center" vertical="top" textRotation="90" wrapText="1"/>
    </xf>
    <xf numFmtId="4" fontId="5" fillId="0" borderId="7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textRotation="90" wrapText="1"/>
    </xf>
    <xf numFmtId="4" fontId="4" fillId="0" borderId="7" xfId="1" applyNumberFormat="1" applyFont="1" applyFill="1" applyBorder="1" applyAlignment="1">
      <alignment horizontal="center" vertical="top" textRotation="90" wrapText="1"/>
    </xf>
    <xf numFmtId="4" fontId="4" fillId="0" borderId="5" xfId="1" applyNumberFormat="1" applyFont="1" applyFill="1" applyBorder="1" applyAlignment="1">
      <alignment horizontal="center" vertical="top" textRotation="90" wrapText="1"/>
    </xf>
    <xf numFmtId="4" fontId="5" fillId="0" borderId="7" xfId="1" applyNumberFormat="1" applyFont="1" applyFill="1" applyBorder="1" applyAlignment="1">
      <alignment horizontal="center" vertical="top" textRotation="90" wrapText="1"/>
    </xf>
    <xf numFmtId="4" fontId="5" fillId="0" borderId="5" xfId="1" applyNumberFormat="1" applyFont="1" applyFill="1" applyBorder="1" applyAlignment="1">
      <alignment horizontal="center" vertical="top" textRotation="90" wrapText="1"/>
    </xf>
    <xf numFmtId="4" fontId="5" fillId="0" borderId="6" xfId="1" applyNumberFormat="1" applyFont="1" applyFill="1" applyBorder="1" applyAlignment="1">
      <alignment horizontal="center" vertical="top" textRotation="90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 readingOrder="1"/>
    </xf>
    <xf numFmtId="4" fontId="10" fillId="4" borderId="7" xfId="0" applyNumberFormat="1" applyFont="1" applyFill="1" applyBorder="1" applyAlignment="1">
      <alignment horizontal="center" vertical="top" textRotation="90" wrapText="1"/>
    </xf>
    <xf numFmtId="4" fontId="10" fillId="4" borderId="6" xfId="0" applyNumberFormat="1" applyFont="1" applyFill="1" applyBorder="1" applyAlignment="1">
      <alignment horizontal="center" vertical="top" textRotation="90" wrapText="1"/>
    </xf>
    <xf numFmtId="4" fontId="10" fillId="4" borderId="5" xfId="0" applyNumberFormat="1" applyFont="1" applyFill="1" applyBorder="1" applyAlignment="1">
      <alignment horizontal="center" vertical="top" textRotation="90" wrapText="1"/>
    </xf>
    <xf numFmtId="0" fontId="10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 readingOrder="1"/>
    </xf>
    <xf numFmtId="0" fontId="5" fillId="4" borderId="5" xfId="0" applyFont="1" applyFill="1" applyBorder="1" applyAlignment="1">
      <alignment horizontal="left" vertical="top" wrapText="1" readingOrder="1"/>
    </xf>
    <xf numFmtId="0" fontId="10" fillId="0" borderId="6" xfId="0" applyFont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 readingOrder="1"/>
    </xf>
    <xf numFmtId="4" fontId="10" fillId="0" borderId="7" xfId="0" applyNumberFormat="1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center" vertical="top" wrapText="1"/>
    </xf>
    <xf numFmtId="4" fontId="10" fillId="0" borderId="7" xfId="1" applyNumberFormat="1" applyFont="1" applyFill="1" applyBorder="1" applyAlignment="1">
      <alignment horizontal="center" vertical="top" wrapText="1"/>
    </xf>
    <xf numFmtId="4" fontId="10" fillId="0" borderId="5" xfId="1" applyNumberFormat="1" applyFont="1" applyFill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10" fillId="0" borderId="7" xfId="0" applyNumberFormat="1" applyFont="1" applyBorder="1" applyAlignment="1">
      <alignment horizontal="center" textRotation="90"/>
    </xf>
    <xf numFmtId="4" fontId="10" fillId="0" borderId="6" xfId="0" applyNumberFormat="1" applyFont="1" applyBorder="1" applyAlignment="1">
      <alignment horizontal="center" textRotation="90"/>
    </xf>
    <xf numFmtId="4" fontId="10" fillId="0" borderId="5" xfId="0" applyNumberFormat="1" applyFont="1" applyBorder="1" applyAlignment="1">
      <alignment horizontal="center" textRotation="90"/>
    </xf>
    <xf numFmtId="0" fontId="10" fillId="4" borderId="1" xfId="0" applyFont="1" applyFill="1" applyBorder="1" applyAlignment="1">
      <alignment horizontal="center" vertical="center" textRotation="90" wrapText="1"/>
    </xf>
    <xf numFmtId="4" fontId="10" fillId="0" borderId="6" xfId="1" applyNumberFormat="1" applyFont="1" applyFill="1" applyBorder="1" applyAlignment="1">
      <alignment horizontal="center" vertical="top" wrapText="1"/>
    </xf>
    <xf numFmtId="4" fontId="10" fillId="0" borderId="7" xfId="0" applyNumberFormat="1" applyFont="1" applyBorder="1" applyAlignment="1">
      <alignment horizontal="center" vertical="top" textRotation="90"/>
    </xf>
    <xf numFmtId="4" fontId="10" fillId="0" borderId="6" xfId="0" applyNumberFormat="1" applyFont="1" applyBorder="1" applyAlignment="1">
      <alignment horizontal="center" vertical="top" textRotation="90"/>
    </xf>
    <xf numFmtId="4" fontId="10" fillId="0" borderId="5" xfId="0" applyNumberFormat="1" applyFont="1" applyBorder="1" applyAlignment="1">
      <alignment horizontal="center" vertical="top" textRotation="90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top" textRotation="90" wrapText="1"/>
    </xf>
    <xf numFmtId="4" fontId="3" fillId="0" borderId="5" xfId="1" applyNumberFormat="1" applyFont="1" applyFill="1" applyBorder="1" applyAlignment="1">
      <alignment horizontal="center" vertical="top" textRotation="90" wrapText="1"/>
    </xf>
    <xf numFmtId="0" fontId="6" fillId="0" borderId="1" xfId="0" applyFont="1" applyFill="1" applyBorder="1" applyAlignment="1">
      <alignment horizontal="center" vertical="top"/>
    </xf>
    <xf numFmtId="4" fontId="3" fillId="0" borderId="7" xfId="0" applyNumberFormat="1" applyFont="1" applyFill="1" applyBorder="1" applyAlignment="1">
      <alignment horizontal="center" vertical="top" textRotation="90" wrapText="1"/>
    </xf>
    <xf numFmtId="4" fontId="3" fillId="0" borderId="6" xfId="0" applyNumberFormat="1" applyFont="1" applyFill="1" applyBorder="1" applyAlignment="1">
      <alignment horizontal="center" vertical="top" textRotation="90" wrapText="1"/>
    </xf>
    <xf numFmtId="4" fontId="3" fillId="0" borderId="5" xfId="0" applyNumberFormat="1" applyFont="1" applyFill="1" applyBorder="1" applyAlignment="1">
      <alignment horizontal="center" vertical="top" textRotation="90" wrapText="1"/>
    </xf>
    <xf numFmtId="4" fontId="3" fillId="0" borderId="7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3" fillId="0" borderId="6" xfId="1" applyNumberFormat="1" applyFont="1" applyFill="1" applyBorder="1" applyAlignment="1">
      <alignment horizontal="center" vertical="top" textRotation="90" wrapText="1"/>
    </xf>
    <xf numFmtId="0" fontId="3" fillId="0" borderId="7" xfId="0" applyFont="1" applyFill="1" applyBorder="1" applyAlignment="1">
      <alignment horizontal="left" vertical="top" wrapText="1" readingOrder="1"/>
    </xf>
    <xf numFmtId="0" fontId="3" fillId="0" borderId="5" xfId="0" applyFont="1" applyFill="1" applyBorder="1" applyAlignment="1">
      <alignment horizontal="left" vertical="top" wrapText="1" readingOrder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 readingOrder="1"/>
    </xf>
    <xf numFmtId="0" fontId="5" fillId="0" borderId="5" xfId="0" applyFont="1" applyFill="1" applyBorder="1" applyAlignment="1">
      <alignment horizontal="left" vertical="top" wrapText="1" readingOrder="1"/>
    </xf>
    <xf numFmtId="0" fontId="6" fillId="0" borderId="5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vertical="top" textRotation="90"/>
    </xf>
    <xf numFmtId="4" fontId="3" fillId="0" borderId="6" xfId="0" applyNumberFormat="1" applyFont="1" applyFill="1" applyBorder="1" applyAlignment="1">
      <alignment vertical="top" textRotation="90"/>
    </xf>
    <xf numFmtId="4" fontId="3" fillId="0" borderId="5" xfId="0" applyNumberFormat="1" applyFont="1" applyFill="1" applyBorder="1" applyAlignment="1">
      <alignment vertical="top" textRotation="90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center" vertical="top" textRotation="90"/>
    </xf>
    <xf numFmtId="4" fontId="5" fillId="0" borderId="6" xfId="0" applyNumberFormat="1" applyFont="1" applyBorder="1" applyAlignment="1">
      <alignment horizontal="center" vertical="top" textRotation="90"/>
    </xf>
    <xf numFmtId="4" fontId="5" fillId="0" borderId="5" xfId="0" applyNumberFormat="1" applyFont="1" applyBorder="1" applyAlignment="1">
      <alignment horizontal="center" vertical="top" textRotation="90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 readingOrder="1"/>
    </xf>
    <xf numFmtId="0" fontId="6" fillId="0" borderId="3" xfId="0" applyFont="1" applyFill="1" applyBorder="1" applyAlignment="1">
      <alignment horizontal="center" vertical="top" wrapText="1" readingOrder="1"/>
    </xf>
    <xf numFmtId="0" fontId="6" fillId="0" borderId="2" xfId="0" applyFont="1" applyFill="1" applyBorder="1" applyAlignment="1">
      <alignment horizontal="center" vertical="top" wrapText="1" readingOrder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top" textRotation="90"/>
    </xf>
    <xf numFmtId="4" fontId="3" fillId="0" borderId="6" xfId="0" applyNumberFormat="1" applyFont="1" applyFill="1" applyBorder="1" applyAlignment="1">
      <alignment horizontal="center" vertical="top" textRotation="90"/>
    </xf>
    <xf numFmtId="4" fontId="3" fillId="0" borderId="5" xfId="0" applyNumberFormat="1" applyFont="1" applyFill="1" applyBorder="1" applyAlignment="1">
      <alignment horizontal="center" vertical="top" textRotation="90"/>
    </xf>
    <xf numFmtId="4" fontId="3" fillId="0" borderId="7" xfId="1" applyNumberFormat="1" applyFont="1" applyFill="1" applyBorder="1" applyAlignment="1">
      <alignment horizontal="center" vertical="top" textRotation="90"/>
    </xf>
    <xf numFmtId="4" fontId="3" fillId="0" borderId="6" xfId="1" applyNumberFormat="1" applyFont="1" applyFill="1" applyBorder="1" applyAlignment="1">
      <alignment horizontal="center" vertical="top" textRotation="90"/>
    </xf>
    <xf numFmtId="4" fontId="3" fillId="0" borderId="5" xfId="1" applyNumberFormat="1" applyFont="1" applyFill="1" applyBorder="1" applyAlignment="1">
      <alignment horizontal="center" vertical="top" textRotation="90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 readingOrder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top" textRotation="90" wrapText="1"/>
    </xf>
    <xf numFmtId="4" fontId="3" fillId="0" borderId="6" xfId="0" applyNumberFormat="1" applyFont="1" applyBorder="1" applyAlignment="1">
      <alignment horizontal="center" vertical="top" textRotation="90" wrapText="1"/>
    </xf>
    <xf numFmtId="4" fontId="3" fillId="0" borderId="7" xfId="1" applyNumberFormat="1" applyFont="1" applyBorder="1" applyAlignment="1">
      <alignment horizontal="center" vertical="center" textRotation="90"/>
    </xf>
    <xf numFmtId="4" fontId="3" fillId="0" borderId="6" xfId="1" applyNumberFormat="1" applyFont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 wrapText="1"/>
    </xf>
    <xf numFmtId="4" fontId="5" fillId="0" borderId="7" xfId="1" applyNumberFormat="1" applyFont="1" applyFill="1" applyBorder="1" applyAlignment="1">
      <alignment horizontal="center" vertical="top" wrapText="1"/>
    </xf>
    <xf numFmtId="4" fontId="5" fillId="0" borderId="6" xfId="1" applyNumberFormat="1" applyFont="1" applyFill="1" applyBorder="1" applyAlignment="1">
      <alignment horizontal="center" vertical="top" wrapText="1"/>
    </xf>
    <xf numFmtId="4" fontId="4" fillId="0" borderId="7" xfId="1" applyNumberFormat="1" applyFont="1" applyBorder="1" applyAlignment="1">
      <alignment horizontal="center" vertical="top" textRotation="90" wrapText="1"/>
    </xf>
    <xf numFmtId="4" fontId="4" fillId="0" borderId="6" xfId="1" applyNumberFormat="1" applyFont="1" applyBorder="1" applyAlignment="1">
      <alignment horizontal="center" vertical="top" textRotation="90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5" fillId="0" borderId="7" xfId="1" applyNumberFormat="1" applyFont="1" applyBorder="1" applyAlignment="1">
      <alignment horizontal="center" vertical="top" textRotation="90" wrapText="1"/>
    </xf>
    <xf numFmtId="4" fontId="5" fillId="0" borderId="6" xfId="1" applyNumberFormat="1" applyFont="1" applyBorder="1" applyAlignment="1">
      <alignment horizontal="center" vertical="top" textRotation="90" wrapText="1"/>
    </xf>
    <xf numFmtId="4" fontId="15" fillId="2" borderId="7" xfId="1" applyNumberFormat="1" applyFont="1" applyFill="1" applyBorder="1" applyAlignment="1">
      <alignment horizontal="center" vertical="top" textRotation="90" wrapText="1"/>
    </xf>
    <xf numFmtId="4" fontId="15" fillId="2" borderId="6" xfId="1" applyNumberFormat="1" applyFont="1" applyFill="1" applyBorder="1" applyAlignment="1">
      <alignment horizontal="center" vertical="top" textRotation="90" wrapText="1"/>
    </xf>
    <xf numFmtId="4" fontId="4" fillId="2" borderId="7" xfId="1" applyNumberFormat="1" applyFont="1" applyFill="1" applyBorder="1" applyAlignment="1">
      <alignment horizontal="center" vertical="top" textRotation="90" wrapText="1"/>
    </xf>
    <xf numFmtId="4" fontId="4" fillId="2" borderId="6" xfId="1" applyNumberFormat="1" applyFont="1" applyFill="1" applyBorder="1" applyAlignment="1">
      <alignment horizontal="center" vertical="top" textRotation="90" wrapText="1"/>
    </xf>
    <xf numFmtId="4" fontId="16" fillId="0" borderId="7" xfId="1" applyNumberFormat="1" applyFont="1" applyBorder="1" applyAlignment="1">
      <alignment horizontal="center" vertical="top" textRotation="90" wrapText="1"/>
    </xf>
    <xf numFmtId="4" fontId="16" fillId="0" borderId="6" xfId="1" applyNumberFormat="1" applyFont="1" applyBorder="1" applyAlignment="1">
      <alignment horizontal="center" vertical="top" textRotation="90" wrapText="1"/>
    </xf>
    <xf numFmtId="4" fontId="5" fillId="0" borderId="7" xfId="1" applyNumberFormat="1" applyFont="1" applyFill="1" applyBorder="1" applyAlignment="1">
      <alignment horizontal="right" vertical="top" wrapText="1" readingOrder="1"/>
    </xf>
    <xf numFmtId="4" fontId="5" fillId="0" borderId="6" xfId="1" applyNumberFormat="1" applyFont="1" applyFill="1" applyBorder="1" applyAlignment="1">
      <alignment horizontal="right" vertical="top" wrapText="1" readingOrder="1"/>
    </xf>
    <xf numFmtId="4" fontId="5" fillId="0" borderId="5" xfId="1" applyNumberFormat="1" applyFont="1" applyFill="1" applyBorder="1" applyAlignment="1">
      <alignment horizontal="right" vertical="top" wrapText="1" readingOrder="1"/>
    </xf>
    <xf numFmtId="4" fontId="5" fillId="0" borderId="7" xfId="1" applyNumberFormat="1" applyFont="1" applyFill="1" applyBorder="1" applyAlignment="1">
      <alignment horizontal="center" vertical="top" textRotation="90"/>
    </xf>
    <xf numFmtId="4" fontId="5" fillId="0" borderId="6" xfId="1" applyNumberFormat="1" applyFont="1" applyFill="1" applyBorder="1" applyAlignment="1">
      <alignment horizontal="center" vertical="top" textRotation="90"/>
    </xf>
    <xf numFmtId="4" fontId="5" fillId="0" borderId="5" xfId="1" applyNumberFormat="1" applyFont="1" applyFill="1" applyBorder="1" applyAlignment="1">
      <alignment horizontal="center" vertical="top" textRotation="90"/>
    </xf>
    <xf numFmtId="0" fontId="18" fillId="0" borderId="4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189" fontId="5" fillId="4" borderId="7" xfId="0" applyNumberFormat="1" applyFont="1" applyFill="1" applyBorder="1" applyAlignment="1">
      <alignment horizontal="left" vertical="top" wrapText="1"/>
    </xf>
    <xf numFmtId="189" fontId="5" fillId="4" borderId="6" xfId="0" applyNumberFormat="1" applyFont="1" applyFill="1" applyBorder="1" applyAlignment="1">
      <alignment horizontal="left" vertical="top" wrapText="1"/>
    </xf>
    <xf numFmtId="189" fontId="5" fillId="4" borderId="5" xfId="0" applyNumberFormat="1" applyFont="1" applyFill="1" applyBorder="1" applyAlignment="1">
      <alignment horizontal="left" vertical="top" wrapText="1"/>
    </xf>
    <xf numFmtId="4" fontId="5" fillId="4" borderId="7" xfId="1" applyNumberFormat="1" applyFont="1" applyFill="1" applyBorder="1" applyAlignment="1">
      <alignment horizontal="center" vertical="center" textRotation="90" wrapText="1"/>
    </xf>
    <xf numFmtId="4" fontId="5" fillId="4" borderId="6" xfId="1" applyNumberFormat="1" applyFont="1" applyFill="1" applyBorder="1" applyAlignment="1">
      <alignment horizontal="center" vertical="center" textRotation="90" wrapText="1"/>
    </xf>
    <xf numFmtId="4" fontId="5" fillId="4" borderId="5" xfId="1" applyNumberFormat="1" applyFont="1" applyFill="1" applyBorder="1" applyAlignment="1">
      <alignment horizontal="center" vertical="center" textRotation="90" wrapText="1"/>
    </xf>
    <xf numFmtId="4" fontId="5" fillId="4" borderId="7" xfId="1" applyNumberFormat="1" applyFont="1" applyFill="1" applyBorder="1" applyAlignment="1">
      <alignment horizontal="right" vertical="top" wrapText="1"/>
    </xf>
    <xf numFmtId="4" fontId="5" fillId="4" borderId="5" xfId="1" applyNumberFormat="1" applyFont="1" applyFill="1" applyBorder="1" applyAlignment="1">
      <alignment horizontal="right" vertical="top" wrapText="1"/>
    </xf>
    <xf numFmtId="4" fontId="5" fillId="4" borderId="7" xfId="0" applyNumberFormat="1" applyFont="1" applyFill="1" applyBorder="1" applyAlignment="1">
      <alignment horizontal="center" vertical="top" textRotation="90" wrapText="1"/>
    </xf>
    <xf numFmtId="4" fontId="5" fillId="4" borderId="6" xfId="0" applyNumberFormat="1" applyFont="1" applyFill="1" applyBorder="1" applyAlignment="1">
      <alignment horizontal="center" vertical="top" textRotation="90" wrapText="1"/>
    </xf>
    <xf numFmtId="4" fontId="5" fillId="4" borderId="5" xfId="0" applyNumberFormat="1" applyFont="1" applyFill="1" applyBorder="1" applyAlignment="1">
      <alignment horizontal="center" vertical="top" textRotation="90" wrapText="1"/>
    </xf>
    <xf numFmtId="4" fontId="37" fillId="4" borderId="7" xfId="0" applyNumberFormat="1" applyFont="1" applyFill="1" applyBorder="1" applyAlignment="1">
      <alignment horizontal="center" vertical="top" wrapText="1"/>
    </xf>
    <xf numFmtId="4" fontId="37" fillId="4" borderId="6" xfId="0" applyNumberFormat="1" applyFont="1" applyFill="1" applyBorder="1" applyAlignment="1">
      <alignment horizontal="center" vertical="top" wrapText="1"/>
    </xf>
    <xf numFmtId="4" fontId="37" fillId="4" borderId="5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4" fontId="5" fillId="4" borderId="7" xfId="0" applyNumberFormat="1" applyFont="1" applyFill="1" applyBorder="1" applyAlignment="1">
      <alignment horizontal="center" vertical="center" textRotation="90" wrapText="1"/>
    </xf>
    <xf numFmtId="4" fontId="5" fillId="4" borderId="5" xfId="0" applyNumberFormat="1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 wrapText="1"/>
    </xf>
    <xf numFmtId="4" fontId="5" fillId="4" borderId="6" xfId="0" applyNumberFormat="1" applyFont="1" applyFill="1" applyBorder="1" applyAlignment="1">
      <alignment horizontal="center" vertical="center" textRotation="90" wrapText="1"/>
    </xf>
    <xf numFmtId="4" fontId="5" fillId="4" borderId="7" xfId="0" applyNumberFormat="1" applyFont="1" applyFill="1" applyBorder="1" applyAlignment="1">
      <alignment horizontal="center" vertical="top" wrapText="1"/>
    </xf>
    <xf numFmtId="4" fontId="5" fillId="4" borderId="5" xfId="0" applyNumberFormat="1" applyFont="1" applyFill="1" applyBorder="1" applyAlignment="1">
      <alignment horizontal="center" vertical="top" wrapText="1"/>
    </xf>
    <xf numFmtId="4" fontId="5" fillId="4" borderId="6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4" fontId="39" fillId="0" borderId="2" xfId="0" applyNumberFormat="1" applyFont="1" applyFill="1" applyBorder="1" applyAlignment="1">
      <alignment vertical="top" wrapText="1" readingOrder="1"/>
    </xf>
    <xf numFmtId="0" fontId="3" fillId="0" borderId="6" xfId="0" applyFont="1" applyFill="1" applyBorder="1" applyAlignment="1">
      <alignment vertical="center" textRotation="90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</cellXfs>
  <cellStyles count="130">
    <cellStyle name="Comma" xfId="1" builtinId="3"/>
    <cellStyle name="Comma 2" xfId="2"/>
    <cellStyle name="Comma 2 2" xfId="3"/>
    <cellStyle name="Comma 2 2 2 2" xfId="4"/>
    <cellStyle name="Comma 2 2 2 2 4" xfId="5"/>
    <cellStyle name="Comma 2 2 2 2 5" xfId="6"/>
    <cellStyle name="Comma 3" xfId="7"/>
    <cellStyle name="Comma 4" xfId="8"/>
    <cellStyle name="Normal" xfId="0" builtinId="0"/>
    <cellStyle name="Normal 2" xfId="9"/>
    <cellStyle name="Normal 2 2" xfId="10"/>
    <cellStyle name="Normal 2 3" xfId="11"/>
    <cellStyle name="Normal 2 3 2" xfId="12"/>
    <cellStyle name="Normal 2 3 3" xfId="13"/>
    <cellStyle name="Normal 2 3 4" xfId="14"/>
    <cellStyle name="Normal 2 3 5" xfId="15"/>
    <cellStyle name="Normal 2 3 6" xfId="16"/>
    <cellStyle name="Normal 2 3 7" xfId="17"/>
    <cellStyle name="Normal 2 3 8" xfId="18"/>
    <cellStyle name="Normal 2 4" xfId="19"/>
    <cellStyle name="Normal 3" xfId="20"/>
    <cellStyle name="Normal 3 2" xfId="21"/>
    <cellStyle name="Normal 3 3" xfId="22"/>
    <cellStyle name="Normal 7" xfId="23"/>
    <cellStyle name="เครื่องหมายจุลภาค 10" xfId="24"/>
    <cellStyle name="เครื่องหมายจุลภาค 12" xfId="25"/>
    <cellStyle name="เครื่องหมายจุลภาค 16" xfId="26"/>
    <cellStyle name="เครื่องหมายจุลภาค 17" xfId="27"/>
    <cellStyle name="เครื่องหมายจุลภาค 18" xfId="28"/>
    <cellStyle name="เครื่องหมายจุลภาค 19" xfId="29"/>
    <cellStyle name="เครื่องหมายจุลภาค 2" xfId="30"/>
    <cellStyle name="เครื่องหมายจุลภาค 2 10" xfId="31"/>
    <cellStyle name="เครื่องหมายจุลภาค 2 11" xfId="32"/>
    <cellStyle name="เครื่องหมายจุลภาค 2 12" xfId="33"/>
    <cellStyle name="เครื่องหมายจุลภาค 2 2" xfId="34"/>
    <cellStyle name="เครื่องหมายจุลภาค 2 3" xfId="35"/>
    <cellStyle name="เครื่องหมายจุลภาค 2 4" xfId="36"/>
    <cellStyle name="เครื่องหมายจุลภาค 2 5" xfId="37"/>
    <cellStyle name="เครื่องหมายจุลภาค 2 6" xfId="38"/>
    <cellStyle name="เครื่องหมายจุลภาค 2 7" xfId="39"/>
    <cellStyle name="เครื่องหมายจุลภาค 2 8" xfId="40"/>
    <cellStyle name="เครื่องหมายจุลภาค 2 9" xfId="41"/>
    <cellStyle name="เครื่องหมายจุลภาค 3" xfId="42"/>
    <cellStyle name="เครื่องหมายจุลภาค 3 2" xfId="43"/>
    <cellStyle name="เครื่องหมายจุลภาค 3 3" xfId="44"/>
    <cellStyle name="เครื่องหมายจุลภาค 3 4" xfId="45"/>
    <cellStyle name="เครื่องหมายจุลภาค 3 5" xfId="46"/>
    <cellStyle name="เครื่องหมายจุลภาค 3 6" xfId="47"/>
    <cellStyle name="เครื่องหมายจุลภาค 3 7" xfId="48"/>
    <cellStyle name="เครื่องหมายจุลภาค 3 8" xfId="49"/>
    <cellStyle name="เครื่องหมายจุลภาค 4" xfId="50"/>
    <cellStyle name="เครื่องหมายจุลภาค 5" xfId="51"/>
    <cellStyle name="เครื่องหมายจุลภาค 6" xfId="52"/>
    <cellStyle name="เครื่องหมายจุลภาค 6 2" xfId="53"/>
    <cellStyle name="เครื่องหมายจุลภาค 6 3" xfId="54"/>
    <cellStyle name="เครื่องหมายจุลภาค 6 4" xfId="55"/>
    <cellStyle name="เครื่องหมายจุลภาค 6 5" xfId="56"/>
    <cellStyle name="เครื่องหมายจุลภาค 6 6" xfId="57"/>
    <cellStyle name="เครื่องหมายจุลภาค 6 7" xfId="58"/>
    <cellStyle name="เครื่องหมายจุลภาค 6 8" xfId="59"/>
    <cellStyle name="เครื่องหมายจุลภาค 7" xfId="60"/>
    <cellStyle name="เครื่องหมายจุลภาค 7 2" xfId="61"/>
    <cellStyle name="เครื่องหมายจุลภาค 7 2 2" xfId="62"/>
    <cellStyle name="เครื่องหมายจุลภาค 7 2 3" xfId="63"/>
    <cellStyle name="เครื่องหมายจุลภาค 7 2 4" xfId="64"/>
    <cellStyle name="เครื่องหมายจุลภาค 7 2 5" xfId="65"/>
    <cellStyle name="เครื่องหมายจุลภาค 7 2 6" xfId="66"/>
    <cellStyle name="เครื่องหมายจุลภาค 7 2 7" xfId="67"/>
    <cellStyle name="เครื่องหมายจุลภาค 7 2 8" xfId="68"/>
    <cellStyle name="เครื่องหมายจุลภาค 7 3" xfId="69"/>
    <cellStyle name="เครื่องหมายจุลภาค 7 4" xfId="70"/>
    <cellStyle name="เครื่องหมายจุลภาค 7 5" xfId="71"/>
    <cellStyle name="เครื่องหมายจุลภาค 7 6" xfId="72"/>
    <cellStyle name="เครื่องหมายจุลภาค 7 7" xfId="73"/>
    <cellStyle name="เครื่องหมายจุลภาค 7 8" xfId="74"/>
    <cellStyle name="เครื่องหมายจุลภาค 7 9" xfId="75"/>
    <cellStyle name="เครื่องหมายจุลภาค 8" xfId="76"/>
    <cellStyle name="เครื่องหมายจุลภาค 8 2" xfId="77"/>
    <cellStyle name="เครื่องหมายจุลภาค 8 3" xfId="78"/>
    <cellStyle name="เครื่องหมายจุลภาค 8 4" xfId="79"/>
    <cellStyle name="เครื่องหมายจุลภาค 8 5" xfId="80"/>
    <cellStyle name="เครื่องหมายจุลภาค 8 6" xfId="81"/>
    <cellStyle name="เครื่องหมายจุลภาค 8 7" xfId="82"/>
    <cellStyle name="เครื่องหมายจุลภาค 8 8" xfId="83"/>
    <cellStyle name="เครื่องหมายจุลภาค 9" xfId="84"/>
    <cellStyle name="ปกติ 10" xfId="85"/>
    <cellStyle name="ปกติ 11" xfId="86"/>
    <cellStyle name="ปกติ 2" xfId="87"/>
    <cellStyle name="ปกติ 2 10" xfId="88"/>
    <cellStyle name="ปกติ 2 11" xfId="89"/>
    <cellStyle name="ปกติ 2 12" xfId="90"/>
    <cellStyle name="ปกติ 2 13" xfId="91"/>
    <cellStyle name="ปกติ 2 2" xfId="92"/>
    <cellStyle name="ปกติ 2 3" xfId="93"/>
    <cellStyle name="ปกติ 2 3 2" xfId="94"/>
    <cellStyle name="ปกติ 2 3 3" xfId="95"/>
    <cellStyle name="ปกติ 2 4" xfId="96"/>
    <cellStyle name="ปกติ 2 5" xfId="97"/>
    <cellStyle name="ปกติ 2 6" xfId="98"/>
    <cellStyle name="ปกติ 2 7" xfId="99"/>
    <cellStyle name="ปกติ 2 8" xfId="100"/>
    <cellStyle name="ปกติ 2 9" xfId="101"/>
    <cellStyle name="ปกติ 3" xfId="102"/>
    <cellStyle name="ปกติ 3 10" xfId="103"/>
    <cellStyle name="ปกติ 3 11" xfId="104"/>
    <cellStyle name="ปกติ 3 12" xfId="105"/>
    <cellStyle name="ปกติ 3 2" xfId="106"/>
    <cellStyle name="ปกติ 3 3" xfId="107"/>
    <cellStyle name="ปกติ 3 4" xfId="108"/>
    <cellStyle name="ปกติ 3 5" xfId="109"/>
    <cellStyle name="ปกติ 3 6" xfId="110"/>
    <cellStyle name="ปกติ 3 7" xfId="111"/>
    <cellStyle name="ปกติ 3 8" xfId="112"/>
    <cellStyle name="ปกติ 3 9" xfId="113"/>
    <cellStyle name="ปกติ 4" xfId="114"/>
    <cellStyle name="ปกติ 5" xfId="115"/>
    <cellStyle name="ปกติ 5 2" xfId="116"/>
    <cellStyle name="ปกติ 6" xfId="117"/>
    <cellStyle name="ปกติ 6 2" xfId="118"/>
    <cellStyle name="ปกติ 6 3" xfId="119"/>
    <cellStyle name="ปกติ 6 4" xfId="120"/>
    <cellStyle name="ปกติ 6 5" xfId="121"/>
    <cellStyle name="ปกติ 6 6" xfId="122"/>
    <cellStyle name="ปกติ 6 7" xfId="123"/>
    <cellStyle name="ปกติ 6 8" xfId="124"/>
    <cellStyle name="ปกติ 7" xfId="125"/>
    <cellStyle name="ปกติ 8" xfId="126"/>
    <cellStyle name="ปกติ 9" xfId="127"/>
    <cellStyle name="เปอร์เซ็นต์ 2" xfId="128"/>
    <cellStyle name="เปอร์เซ็นต์ 2 2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SheetLayoutView="100" workbookViewId="0">
      <pane ySplit="3" topLeftCell="A13" activePane="bottomLeft" state="frozen"/>
      <selection pane="bottomLeft" activeCell="E15" sqref="E15"/>
    </sheetView>
  </sheetViews>
  <sheetFormatPr defaultColWidth="3.75" defaultRowHeight="21.75"/>
  <cols>
    <col min="1" max="1" width="5" style="120" customWidth="1"/>
    <col min="2" max="2" width="47.375" style="121" customWidth="1"/>
    <col min="3" max="5" width="5.25" style="120" customWidth="1"/>
    <col min="6" max="6" width="11.25" style="133" customWidth="1"/>
    <col min="7" max="8" width="11" style="133" customWidth="1"/>
    <col min="9" max="9" width="10.625" style="133" customWidth="1"/>
    <col min="10" max="10" width="9.75" style="133" customWidth="1"/>
    <col min="11" max="12" width="11.375" style="133" customWidth="1"/>
    <col min="13" max="16384" width="3.75" style="106"/>
  </cols>
  <sheetData>
    <row r="1" spans="1:17">
      <c r="A1" s="529" t="s">
        <v>317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30"/>
      <c r="N1" s="530"/>
      <c r="O1" s="530"/>
      <c r="P1" s="530"/>
      <c r="Q1" s="530"/>
    </row>
    <row r="2" spans="1:17">
      <c r="A2" s="531" t="s">
        <v>255</v>
      </c>
      <c r="B2" s="532" t="s">
        <v>256</v>
      </c>
      <c r="C2" s="534" t="s">
        <v>257</v>
      </c>
      <c r="D2" s="535"/>
      <c r="E2" s="536"/>
      <c r="F2" s="537"/>
      <c r="G2" s="537"/>
      <c r="H2" s="537"/>
      <c r="I2" s="537"/>
      <c r="J2" s="537"/>
      <c r="K2" s="537"/>
      <c r="L2" s="537" t="s">
        <v>258</v>
      </c>
    </row>
    <row r="3" spans="1:17" s="124" customFormat="1" ht="40.5" customHeight="1">
      <c r="A3" s="531"/>
      <c r="B3" s="533"/>
      <c r="C3" s="107" t="s">
        <v>259</v>
      </c>
      <c r="D3" s="107" t="s">
        <v>260</v>
      </c>
      <c r="E3" s="107" t="s">
        <v>2</v>
      </c>
      <c r="F3" s="125" t="s">
        <v>261</v>
      </c>
      <c r="G3" s="125" t="s">
        <v>262</v>
      </c>
      <c r="H3" s="125" t="s">
        <v>263</v>
      </c>
      <c r="I3" s="125" t="s">
        <v>264</v>
      </c>
      <c r="J3" s="125" t="s">
        <v>265</v>
      </c>
      <c r="K3" s="125" t="s">
        <v>266</v>
      </c>
      <c r="L3" s="537"/>
    </row>
    <row r="4" spans="1:17">
      <c r="A4" s="108"/>
      <c r="B4" s="112" t="s">
        <v>318</v>
      </c>
      <c r="C4" s="113"/>
      <c r="D4" s="113"/>
      <c r="E4" s="113"/>
      <c r="F4" s="128"/>
      <c r="G4" s="128"/>
      <c r="H4" s="128"/>
      <c r="I4" s="128"/>
      <c r="J4" s="128"/>
      <c r="K4" s="128"/>
      <c r="L4" s="126"/>
    </row>
    <row r="5" spans="1:17" s="111" customFormat="1" ht="44.25" customHeight="1">
      <c r="A5" s="447">
        <v>13</v>
      </c>
      <c r="B5" s="102" t="s">
        <v>403</v>
      </c>
      <c r="C5" s="448" t="s">
        <v>29</v>
      </c>
      <c r="D5" s="110"/>
      <c r="E5" s="110"/>
      <c r="F5" s="449">
        <v>139680</v>
      </c>
      <c r="G5" s="449"/>
      <c r="H5" s="449"/>
      <c r="I5" s="449"/>
      <c r="J5" s="449"/>
      <c r="K5" s="449">
        <v>20000</v>
      </c>
      <c r="L5" s="449">
        <f t="shared" ref="L5:L15" si="0">SUM(F5:K5)</f>
        <v>159680</v>
      </c>
    </row>
    <row r="6" spans="1:17" ht="43.5">
      <c r="A6" s="109">
        <v>14</v>
      </c>
      <c r="B6" s="114" t="s">
        <v>410</v>
      </c>
      <c r="C6" s="115"/>
      <c r="D6" s="115"/>
      <c r="E6" s="115"/>
      <c r="F6" s="129">
        <f>'14ย2ก5 NCD(ปฐม)-เสร็จ'!F28</f>
        <v>39720</v>
      </c>
      <c r="G6" s="130"/>
      <c r="H6" s="130"/>
      <c r="I6" s="130"/>
      <c r="J6" s="130"/>
      <c r="K6" s="129"/>
      <c r="L6" s="131">
        <f t="shared" si="0"/>
        <v>39720</v>
      </c>
    </row>
    <row r="7" spans="1:17" s="111" customFormat="1">
      <c r="A7" s="109">
        <v>15</v>
      </c>
      <c r="B7" s="102" t="s">
        <v>434</v>
      </c>
      <c r="C7" s="110"/>
      <c r="D7" s="110"/>
      <c r="E7" s="110"/>
      <c r="F7" s="127">
        <f>'15ย2ก5ติดดาว'!F16</f>
        <v>30000</v>
      </c>
      <c r="G7" s="127"/>
      <c r="H7" s="127"/>
      <c r="I7" s="127"/>
      <c r="J7" s="127"/>
      <c r="K7" s="127"/>
      <c r="L7" s="131">
        <f t="shared" si="0"/>
        <v>30000</v>
      </c>
    </row>
    <row r="8" spans="1:17" ht="43.5">
      <c r="A8" s="109">
        <v>16</v>
      </c>
      <c r="B8" s="114" t="s">
        <v>243</v>
      </c>
      <c r="C8" s="115"/>
      <c r="D8" s="115"/>
      <c r="E8" s="115"/>
      <c r="F8" s="129"/>
      <c r="G8" s="130"/>
      <c r="H8" s="130">
        <f>'16 ย2ก5 จิตเวช'!F13</f>
        <v>4500</v>
      </c>
      <c r="I8" s="130"/>
      <c r="J8" s="130"/>
      <c r="K8" s="129"/>
      <c r="L8" s="131">
        <f t="shared" si="0"/>
        <v>4500</v>
      </c>
    </row>
    <row r="9" spans="1:17" s="111" customFormat="1" ht="43.5">
      <c r="A9" s="109">
        <v>17</v>
      </c>
      <c r="B9" s="102" t="s">
        <v>136</v>
      </c>
      <c r="C9" s="110"/>
      <c r="D9" s="110"/>
      <c r="E9" s="110"/>
      <c r="F9" s="127"/>
      <c r="G9" s="127"/>
      <c r="H9" s="127">
        <f>'17 ย2ก6 NCD(รพ.)'!F23</f>
        <v>151500</v>
      </c>
      <c r="I9" s="127"/>
      <c r="J9" s="127"/>
      <c r="K9" s="127"/>
      <c r="L9" s="131">
        <f t="shared" si="0"/>
        <v>151500</v>
      </c>
    </row>
    <row r="10" spans="1:17">
      <c r="A10" s="109">
        <v>18</v>
      </c>
      <c r="B10" s="114" t="s">
        <v>156</v>
      </c>
      <c r="C10" s="115"/>
      <c r="D10" s="115"/>
      <c r="E10" s="115"/>
      <c r="F10" s="129"/>
      <c r="G10" s="130"/>
      <c r="H10" s="130">
        <f>'18ย2ก6LR+ANC'!F19</f>
        <v>6550</v>
      </c>
      <c r="I10" s="130"/>
      <c r="J10" s="130"/>
      <c r="K10" s="129"/>
      <c r="L10" s="131">
        <f t="shared" si="0"/>
        <v>6550</v>
      </c>
    </row>
    <row r="11" spans="1:17">
      <c r="A11" s="109">
        <v>19</v>
      </c>
      <c r="B11" s="114" t="s">
        <v>275</v>
      </c>
      <c r="C11" s="115"/>
      <c r="D11" s="115"/>
      <c r="E11" s="115"/>
      <c r="F11" s="129"/>
      <c r="G11" s="130">
        <f>'19ย2ก6IC'!F11</f>
        <v>7800</v>
      </c>
      <c r="H11" s="130"/>
      <c r="I11" s="130"/>
      <c r="J11" s="130"/>
      <c r="K11" s="129"/>
      <c r="L11" s="131">
        <f t="shared" si="0"/>
        <v>7800</v>
      </c>
    </row>
    <row r="12" spans="1:17" ht="65.25">
      <c r="A12" s="109">
        <v>20</v>
      </c>
      <c r="B12" s="114" t="s">
        <v>51</v>
      </c>
      <c r="C12" s="115"/>
      <c r="D12" s="115"/>
      <c r="E12" s="115"/>
      <c r="F12" s="129"/>
      <c r="G12" s="130"/>
      <c r="H12" s="130">
        <f>' 20ย2ก6BLS,3S'!F18</f>
        <v>35820</v>
      </c>
      <c r="I12" s="130"/>
      <c r="J12" s="130"/>
      <c r="K12" s="129"/>
      <c r="L12" s="131">
        <f t="shared" si="0"/>
        <v>35820</v>
      </c>
    </row>
    <row r="13" spans="1:17" ht="65.25">
      <c r="A13" s="109">
        <v>21</v>
      </c>
      <c r="B13" s="116" t="s">
        <v>235</v>
      </c>
      <c r="C13" s="115"/>
      <c r="D13" s="115"/>
      <c r="E13" s="115"/>
      <c r="F13" s="129"/>
      <c r="G13" s="130">
        <f>'21 ย2ก6 HA'!F14</f>
        <v>108000</v>
      </c>
      <c r="H13" s="130"/>
      <c r="I13" s="130"/>
      <c r="J13" s="130"/>
      <c r="K13" s="129"/>
      <c r="L13" s="131">
        <f t="shared" si="0"/>
        <v>108000</v>
      </c>
    </row>
    <row r="14" spans="1:17" ht="43.5">
      <c r="A14" s="109">
        <v>22</v>
      </c>
      <c r="B14" s="114" t="s">
        <v>157</v>
      </c>
      <c r="C14" s="115"/>
      <c r="D14" s="115"/>
      <c r="E14" s="115"/>
      <c r="F14" s="129"/>
      <c r="G14" s="130"/>
      <c r="H14" s="130">
        <f>'22ย2ก7ImC+coc '!F17</f>
        <v>18600</v>
      </c>
      <c r="I14" s="130"/>
      <c r="J14" s="130"/>
      <c r="K14" s="129"/>
      <c r="L14" s="131">
        <f t="shared" si="0"/>
        <v>18600</v>
      </c>
    </row>
    <row r="15" spans="1:17" s="111" customFormat="1" ht="43.5">
      <c r="A15" s="109">
        <v>23</v>
      </c>
      <c r="B15" s="102" t="s">
        <v>281</v>
      </c>
      <c r="C15" s="110"/>
      <c r="D15" s="110"/>
      <c r="E15" s="110"/>
      <c r="F15" s="127">
        <f>'23 ย2ก8แผนไทยรพ.+สสอ.-เสร็จ'!F35</f>
        <v>8860</v>
      </c>
      <c r="G15" s="127"/>
      <c r="H15" s="127">
        <f>'23 ย2ก8แผนไทยรพ.+สสอ.-เสร็จ'!F12</f>
        <v>7525</v>
      </c>
      <c r="I15" s="127"/>
      <c r="J15" s="127"/>
      <c r="K15" s="127"/>
      <c r="L15" s="131">
        <f t="shared" si="0"/>
        <v>16385</v>
      </c>
    </row>
    <row r="16" spans="1:17" ht="65.25">
      <c r="A16" s="109">
        <v>24</v>
      </c>
      <c r="B16" s="102" t="s">
        <v>470</v>
      </c>
      <c r="C16" s="110"/>
      <c r="D16" s="110"/>
      <c r="E16" s="110"/>
      <c r="F16" s="127">
        <f>'24-สุขภาพจิต(สสอ.)'!F16</f>
        <v>840</v>
      </c>
      <c r="G16" s="127"/>
      <c r="H16" s="127"/>
      <c r="I16" s="127"/>
      <c r="J16" s="127"/>
      <c r="K16" s="127"/>
      <c r="L16" s="127"/>
    </row>
    <row r="17" spans="1:15">
      <c r="A17" s="117"/>
      <c r="B17" s="118" t="s">
        <v>2</v>
      </c>
      <c r="C17" s="119"/>
      <c r="D17" s="119"/>
      <c r="E17" s="119"/>
      <c r="F17" s="132">
        <f t="shared" ref="F17:L17" si="1">SUM(F4:F16)</f>
        <v>219100</v>
      </c>
      <c r="G17" s="132">
        <f t="shared" si="1"/>
        <v>115800</v>
      </c>
      <c r="H17" s="132">
        <f t="shared" si="1"/>
        <v>224495</v>
      </c>
      <c r="I17" s="132">
        <f t="shared" si="1"/>
        <v>0</v>
      </c>
      <c r="J17" s="132">
        <f t="shared" si="1"/>
        <v>0</v>
      </c>
      <c r="K17" s="132">
        <f t="shared" si="1"/>
        <v>20000</v>
      </c>
      <c r="L17" s="132">
        <f t="shared" si="1"/>
        <v>578555</v>
      </c>
    </row>
    <row r="18" spans="1:15">
      <c r="I18" s="134"/>
    </row>
    <row r="19" spans="1:15">
      <c r="B19" s="538" t="s">
        <v>267</v>
      </c>
      <c r="C19" s="538"/>
      <c r="D19" s="538"/>
      <c r="F19" s="539"/>
      <c r="G19" s="539"/>
      <c r="H19" s="539"/>
      <c r="I19" s="539"/>
      <c r="J19" s="539"/>
      <c r="K19" s="539"/>
    </row>
    <row r="20" spans="1:15">
      <c r="B20" s="538" t="s">
        <v>268</v>
      </c>
      <c r="C20" s="538"/>
      <c r="D20" s="538"/>
      <c r="F20" s="453"/>
      <c r="G20" s="453"/>
      <c r="H20" s="453"/>
      <c r="I20" s="540" t="s">
        <v>436</v>
      </c>
      <c r="J20" s="540"/>
      <c r="K20" s="540"/>
      <c r="O20" s="122"/>
    </row>
    <row r="21" spans="1:15">
      <c r="B21" s="538" t="s">
        <v>269</v>
      </c>
      <c r="C21" s="538"/>
      <c r="D21" s="538"/>
      <c r="G21" s="539"/>
      <c r="H21" s="539"/>
      <c r="I21" s="541" t="s">
        <v>269</v>
      </c>
      <c r="J21" s="541"/>
      <c r="K21" s="541"/>
    </row>
    <row r="22" spans="1:15">
      <c r="C22" s="123"/>
      <c r="D22" s="123"/>
    </row>
    <row r="24" spans="1:15">
      <c r="B24" s="538" t="s">
        <v>270</v>
      </c>
      <c r="C24" s="538"/>
      <c r="D24" s="538"/>
      <c r="F24" s="539"/>
      <c r="G24" s="539"/>
      <c r="H24" s="539"/>
      <c r="I24" s="539"/>
      <c r="J24" s="539"/>
      <c r="K24" s="539"/>
    </row>
    <row r="25" spans="1:15">
      <c r="B25" s="538" t="s">
        <v>271</v>
      </c>
      <c r="C25" s="538"/>
      <c r="D25" s="538"/>
      <c r="F25" s="453"/>
      <c r="G25" s="453"/>
      <c r="H25" s="453"/>
      <c r="I25" s="540" t="s">
        <v>435</v>
      </c>
      <c r="J25" s="540"/>
      <c r="K25" s="540"/>
    </row>
    <row r="26" spans="1:15">
      <c r="B26" s="538" t="s">
        <v>272</v>
      </c>
      <c r="C26" s="538"/>
      <c r="D26" s="538"/>
      <c r="F26" s="539"/>
      <c r="G26" s="539"/>
      <c r="H26" s="539"/>
      <c r="I26" s="539"/>
      <c r="J26" s="539"/>
      <c r="K26" s="539"/>
    </row>
    <row r="27" spans="1:15">
      <c r="C27" s="123"/>
      <c r="D27" s="123"/>
    </row>
    <row r="29" spans="1:15">
      <c r="B29" s="538" t="s">
        <v>273</v>
      </c>
      <c r="C29" s="538"/>
      <c r="D29" s="538"/>
      <c r="F29" s="539"/>
      <c r="G29" s="539"/>
      <c r="H29" s="539"/>
      <c r="I29" s="539"/>
      <c r="J29" s="539"/>
      <c r="K29" s="539"/>
    </row>
    <row r="30" spans="1:15">
      <c r="B30" s="538"/>
      <c r="C30" s="538"/>
      <c r="D30" s="538"/>
      <c r="F30" s="539"/>
      <c r="G30" s="539"/>
      <c r="H30" s="539"/>
      <c r="I30" s="539"/>
      <c r="J30" s="539"/>
      <c r="K30" s="539"/>
    </row>
    <row r="31" spans="1:15">
      <c r="B31" s="538"/>
      <c r="C31" s="538"/>
      <c r="D31" s="538"/>
      <c r="F31" s="539"/>
      <c r="G31" s="539"/>
      <c r="H31" s="539"/>
      <c r="I31" s="539"/>
      <c r="J31" s="539"/>
      <c r="K31" s="539"/>
    </row>
    <row r="33" spans="2:17" s="120" customFormat="1">
      <c r="B33" s="542"/>
      <c r="C33" s="542"/>
      <c r="D33" s="542"/>
      <c r="F33" s="133"/>
      <c r="G33" s="133"/>
      <c r="H33" s="133"/>
      <c r="I33" s="133"/>
      <c r="J33" s="133"/>
      <c r="K33" s="133"/>
      <c r="L33" s="133"/>
      <c r="M33" s="106"/>
      <c r="N33" s="106"/>
      <c r="O33" s="106"/>
      <c r="P33" s="106"/>
      <c r="Q33" s="106"/>
    </row>
    <row r="34" spans="2:17" s="120" customFormat="1"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133"/>
      <c r="M34" s="106"/>
      <c r="N34" s="106"/>
      <c r="O34" s="106"/>
      <c r="P34" s="106"/>
      <c r="Q34" s="106"/>
    </row>
    <row r="35" spans="2:17" s="120" customFormat="1">
      <c r="B35" s="542"/>
      <c r="C35" s="542"/>
      <c r="D35" s="542"/>
      <c r="E35" s="542"/>
      <c r="F35" s="542"/>
      <c r="G35" s="542"/>
      <c r="H35" s="542"/>
      <c r="I35" s="542"/>
      <c r="J35" s="542"/>
      <c r="K35" s="542"/>
      <c r="L35" s="133"/>
      <c r="M35" s="106"/>
      <c r="N35" s="106"/>
      <c r="O35" s="106"/>
      <c r="P35" s="106"/>
      <c r="Q35" s="106"/>
    </row>
  </sheetData>
  <mergeCells count="29">
    <mergeCell ref="B33:D33"/>
    <mergeCell ref="B34:K34"/>
    <mergeCell ref="B35:K35"/>
    <mergeCell ref="B29:D29"/>
    <mergeCell ref="F29:K29"/>
    <mergeCell ref="B30:D30"/>
    <mergeCell ref="F30:K30"/>
    <mergeCell ref="B31:D31"/>
    <mergeCell ref="F31:K31"/>
    <mergeCell ref="B24:D24"/>
    <mergeCell ref="F24:K24"/>
    <mergeCell ref="B25:D25"/>
    <mergeCell ref="B26:D26"/>
    <mergeCell ref="F26:K26"/>
    <mergeCell ref="I25:K25"/>
    <mergeCell ref="B19:D19"/>
    <mergeCell ref="F19:K19"/>
    <mergeCell ref="B20:D20"/>
    <mergeCell ref="B21:D21"/>
    <mergeCell ref="G21:H21"/>
    <mergeCell ref="I20:K20"/>
    <mergeCell ref="I21:K21"/>
    <mergeCell ref="A1:L1"/>
    <mergeCell ref="M1:Q1"/>
    <mergeCell ref="A2:A3"/>
    <mergeCell ref="B2:B3"/>
    <mergeCell ref="C2:E2"/>
    <mergeCell ref="F2:K2"/>
    <mergeCell ref="L2:L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4"/>
  <sheetViews>
    <sheetView view="pageLayout" topLeftCell="A13" zoomScaleSheetLayoutView="100" workbookViewId="0">
      <selection activeCell="A10" sqref="A10:A13"/>
    </sheetView>
  </sheetViews>
  <sheetFormatPr defaultColWidth="9" defaultRowHeight="18.75"/>
  <cols>
    <col min="1" max="1" width="18.75" style="42" customWidth="1"/>
    <col min="2" max="2" width="13.375" style="42" customWidth="1"/>
    <col min="3" max="3" width="13" style="42" customWidth="1"/>
    <col min="4" max="4" width="11.375" style="42" customWidth="1"/>
    <col min="5" max="5" width="20.875" style="42" customWidth="1"/>
    <col min="6" max="6" width="9" style="42" customWidth="1"/>
    <col min="7" max="7" width="3.875" style="42" customWidth="1"/>
    <col min="8" max="8" width="6.25" style="42" customWidth="1"/>
    <col min="9" max="20" width="2.875" style="42" customWidth="1"/>
    <col min="21" max="21" width="8.25" style="42" customWidth="1"/>
    <col min="22" max="16384" width="9" style="42"/>
  </cols>
  <sheetData>
    <row r="1" spans="1:21" s="390" customFormat="1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1" s="390" customFormat="1">
      <c r="A2" s="624" t="s">
        <v>382</v>
      </c>
      <c r="B2" s="624"/>
      <c r="C2" s="624"/>
      <c r="D2" s="624"/>
      <c r="E2" s="395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1" s="11" customFormat="1" ht="18" customHeight="1">
      <c r="A3" s="697" t="s">
        <v>411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</row>
    <row r="4" spans="1:21">
      <c r="A4" s="745" t="s">
        <v>448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</row>
    <row r="5" spans="1:21">
      <c r="A5" s="723" t="s">
        <v>27</v>
      </c>
      <c r="B5" s="725" t="s">
        <v>26</v>
      </c>
      <c r="C5" s="725" t="s">
        <v>25</v>
      </c>
      <c r="D5" s="725" t="s">
        <v>24</v>
      </c>
      <c r="E5" s="725" t="s">
        <v>23</v>
      </c>
      <c r="F5" s="725"/>
      <c r="G5" s="725"/>
      <c r="H5" s="725" t="s">
        <v>22</v>
      </c>
      <c r="I5" s="727" t="s">
        <v>21</v>
      </c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8" t="s">
        <v>20</v>
      </c>
    </row>
    <row r="6" spans="1:21" ht="37.5">
      <c r="A6" s="724"/>
      <c r="B6" s="725"/>
      <c r="C6" s="725"/>
      <c r="D6" s="725"/>
      <c r="E6" s="81" t="s">
        <v>19</v>
      </c>
      <c r="F6" s="27" t="s">
        <v>18</v>
      </c>
      <c r="G6" s="163" t="s">
        <v>17</v>
      </c>
      <c r="H6" s="725"/>
      <c r="I6" s="98" t="s">
        <v>16</v>
      </c>
      <c r="J6" s="98" t="s">
        <v>15</v>
      </c>
      <c r="K6" s="98" t="s">
        <v>14</v>
      </c>
      <c r="L6" s="98" t="s">
        <v>13</v>
      </c>
      <c r="M6" s="98" t="s">
        <v>12</v>
      </c>
      <c r="N6" s="98" t="s">
        <v>11</v>
      </c>
      <c r="O6" s="98" t="s">
        <v>10</v>
      </c>
      <c r="P6" s="98" t="s">
        <v>9</v>
      </c>
      <c r="Q6" s="98" t="s">
        <v>8</v>
      </c>
      <c r="R6" s="98" t="s">
        <v>7</v>
      </c>
      <c r="S6" s="98" t="s">
        <v>6</v>
      </c>
      <c r="T6" s="98" t="s">
        <v>5</v>
      </c>
      <c r="U6" s="744"/>
    </row>
    <row r="7" spans="1:21" ht="56.1" customHeight="1">
      <c r="A7" s="716" t="s">
        <v>455</v>
      </c>
      <c r="B7" s="748" t="s">
        <v>77</v>
      </c>
      <c r="C7" s="748" t="s">
        <v>76</v>
      </c>
      <c r="D7" s="748" t="s">
        <v>241</v>
      </c>
      <c r="E7" s="101" t="s">
        <v>248</v>
      </c>
      <c r="F7" s="319">
        <f>2*75*1*100</f>
        <v>15000</v>
      </c>
      <c r="G7" s="752" t="s">
        <v>4</v>
      </c>
      <c r="H7" s="320" t="s">
        <v>427</v>
      </c>
      <c r="I7" s="321"/>
      <c r="J7" s="321"/>
      <c r="K7" s="322"/>
      <c r="L7" s="754">
        <f>F9</f>
        <v>24000</v>
      </c>
      <c r="M7" s="321"/>
      <c r="N7" s="321"/>
      <c r="O7" s="321"/>
      <c r="P7" s="321"/>
      <c r="Q7" s="321"/>
      <c r="R7" s="321"/>
      <c r="S7" s="321"/>
      <c r="T7" s="321"/>
      <c r="U7" s="746" t="s">
        <v>3</v>
      </c>
    </row>
    <row r="8" spans="1:21" ht="122.25" customHeight="1">
      <c r="A8" s="751"/>
      <c r="B8" s="749"/>
      <c r="C8" s="749"/>
      <c r="D8" s="749"/>
      <c r="E8" s="101" t="s">
        <v>246</v>
      </c>
      <c r="F8" s="479">
        <f>2*75*2*30</f>
        <v>9000</v>
      </c>
      <c r="G8" s="753"/>
      <c r="H8" s="322"/>
      <c r="I8" s="323"/>
      <c r="J8" s="323"/>
      <c r="K8" s="322"/>
      <c r="L8" s="755"/>
      <c r="M8" s="323"/>
      <c r="N8" s="323"/>
      <c r="O8" s="323"/>
      <c r="P8" s="323"/>
      <c r="Q8" s="323"/>
      <c r="R8" s="323"/>
      <c r="S8" s="323"/>
      <c r="T8" s="323"/>
      <c r="U8" s="747"/>
    </row>
    <row r="9" spans="1:21">
      <c r="A9" s="717"/>
      <c r="B9" s="750"/>
      <c r="C9" s="750"/>
      <c r="D9" s="750"/>
      <c r="E9" s="318" t="s">
        <v>2</v>
      </c>
      <c r="F9" s="324">
        <f>SUM(F7:F8)</f>
        <v>24000</v>
      </c>
      <c r="G9" s="325"/>
      <c r="H9" s="326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105"/>
    </row>
    <row r="10" spans="1:21" ht="75">
      <c r="A10" s="716" t="s">
        <v>240</v>
      </c>
      <c r="B10" s="748" t="s">
        <v>237</v>
      </c>
      <c r="C10" s="748" t="s">
        <v>236</v>
      </c>
      <c r="D10" s="748" t="s">
        <v>238</v>
      </c>
      <c r="E10" s="101" t="s">
        <v>239</v>
      </c>
      <c r="F10" s="327">
        <f>2*1*18000</f>
        <v>36000</v>
      </c>
      <c r="G10" s="752" t="s">
        <v>4</v>
      </c>
      <c r="H10" s="320" t="s">
        <v>428</v>
      </c>
      <c r="I10" s="321"/>
      <c r="J10" s="321"/>
      <c r="K10" s="321"/>
      <c r="L10" s="321"/>
      <c r="M10" s="321"/>
      <c r="N10" s="321"/>
      <c r="O10" s="321"/>
      <c r="P10" s="321"/>
      <c r="Q10" s="321"/>
      <c r="R10" s="328">
        <f>F13</f>
        <v>84000</v>
      </c>
      <c r="S10" s="321"/>
      <c r="T10" s="321"/>
      <c r="U10" s="746" t="s">
        <v>3</v>
      </c>
    </row>
    <row r="11" spans="1:21" ht="38.25" customHeight="1">
      <c r="A11" s="751"/>
      <c r="B11" s="749"/>
      <c r="C11" s="749"/>
      <c r="D11" s="749"/>
      <c r="E11" s="312" t="s">
        <v>299</v>
      </c>
      <c r="F11" s="329">
        <f>150*2*100</f>
        <v>30000</v>
      </c>
      <c r="G11" s="75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2"/>
      <c r="S11" s="323"/>
      <c r="T11" s="323"/>
      <c r="U11" s="747"/>
    </row>
    <row r="12" spans="1:21" ht="56.25">
      <c r="A12" s="751"/>
      <c r="B12" s="749"/>
      <c r="C12" s="749"/>
      <c r="D12" s="749"/>
      <c r="E12" s="84" t="s">
        <v>242</v>
      </c>
      <c r="F12" s="330">
        <f>150*30*2*2</f>
        <v>18000</v>
      </c>
      <c r="G12" s="323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22"/>
      <c r="S12" s="331"/>
      <c r="T12" s="331"/>
      <c r="U12" s="747"/>
    </row>
    <row r="13" spans="1:21" ht="16.5" customHeight="1">
      <c r="A13" s="717"/>
      <c r="B13" s="750"/>
      <c r="C13" s="750"/>
      <c r="D13" s="750"/>
      <c r="E13" s="316" t="s">
        <v>2</v>
      </c>
      <c r="F13" s="332">
        <f>SUM(F10:F12)</f>
        <v>84000</v>
      </c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756"/>
    </row>
    <row r="14" spans="1:21" ht="34.5">
      <c r="A14" s="43"/>
      <c r="B14" s="43"/>
      <c r="C14" s="43"/>
      <c r="D14" s="43"/>
      <c r="E14" s="317" t="s">
        <v>47</v>
      </c>
      <c r="F14" s="480">
        <f>F13+F9</f>
        <v>108000</v>
      </c>
      <c r="G14" s="333"/>
      <c r="H14" s="333"/>
      <c r="I14" s="334">
        <f t="shared" ref="I14:S14" si="0">SUM(I7:I12)</f>
        <v>0</v>
      </c>
      <c r="J14" s="334">
        <f t="shared" si="0"/>
        <v>0</v>
      </c>
      <c r="K14" s="334">
        <f t="shared" si="0"/>
        <v>0</v>
      </c>
      <c r="L14" s="335">
        <f t="shared" si="0"/>
        <v>24000</v>
      </c>
      <c r="M14" s="335">
        <f t="shared" si="0"/>
        <v>0</v>
      </c>
      <c r="N14" s="335">
        <f t="shared" si="0"/>
        <v>0</v>
      </c>
      <c r="O14" s="335">
        <f t="shared" si="0"/>
        <v>0</v>
      </c>
      <c r="P14" s="335">
        <f t="shared" si="0"/>
        <v>0</v>
      </c>
      <c r="Q14" s="335">
        <f t="shared" si="0"/>
        <v>0</v>
      </c>
      <c r="R14" s="335">
        <f t="shared" si="0"/>
        <v>84000</v>
      </c>
      <c r="S14" s="334">
        <f t="shared" si="0"/>
        <v>0</v>
      </c>
      <c r="T14" s="334">
        <f>SUM(T7:T12)</f>
        <v>0</v>
      </c>
      <c r="U14" s="43"/>
    </row>
  </sheetData>
  <mergeCells count="25">
    <mergeCell ref="U7:U8"/>
    <mergeCell ref="C10:C13"/>
    <mergeCell ref="A10:A13"/>
    <mergeCell ref="B10:B13"/>
    <mergeCell ref="D10:D13"/>
    <mergeCell ref="G10:G11"/>
    <mergeCell ref="D7:D9"/>
    <mergeCell ref="A7:A9"/>
    <mergeCell ref="B7:B9"/>
    <mergeCell ref="C7:C9"/>
    <mergeCell ref="L7:L8"/>
    <mergeCell ref="G7:G8"/>
    <mergeCell ref="U10:U13"/>
    <mergeCell ref="I5:T5"/>
    <mergeCell ref="U5:U6"/>
    <mergeCell ref="A1:U1"/>
    <mergeCell ref="A3:U3"/>
    <mergeCell ref="A4:U4"/>
    <mergeCell ref="A5:A6"/>
    <mergeCell ref="B5:B6"/>
    <mergeCell ref="C5:C6"/>
    <mergeCell ref="D5:D6"/>
    <mergeCell ref="E5:G5"/>
    <mergeCell ref="H5:H6"/>
    <mergeCell ref="A2:D2"/>
  </mergeCells>
  <printOptions horizontalCentered="1"/>
  <pageMargins left="0.31496062992125984" right="0.31496062992125984" top="0.39370078740157483" bottom="0.35433070866141736" header="0.11811023622047245" footer="0.11811023622047245"/>
  <pageSetup paperSize="9" scale="95" firstPageNumber="74" orientation="landscape" useFirstPageNumber="1" r:id="rId1"/>
  <headerFooter>
    <oddFooter>&amp;R&amp;"+,ธรรมดา"&amp;8&amp;P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7"/>
  <sheetViews>
    <sheetView view="pageLayout" topLeftCell="A13" zoomScale="110" zoomScaleSheetLayoutView="100" zoomScalePageLayoutView="110" workbookViewId="0">
      <selection activeCell="D10" sqref="D10"/>
    </sheetView>
  </sheetViews>
  <sheetFormatPr defaultColWidth="4" defaultRowHeight="20.25"/>
  <cols>
    <col min="1" max="1" width="14.875" style="1" customWidth="1"/>
    <col min="2" max="4" width="11.375" style="1" customWidth="1"/>
    <col min="5" max="5" width="20.375" style="1" customWidth="1"/>
    <col min="6" max="6" width="7.875" style="197" customWidth="1"/>
    <col min="7" max="7" width="3.375" style="198" customWidth="1"/>
    <col min="8" max="8" width="6.625" style="198" customWidth="1"/>
    <col min="9" max="10" width="3.125" style="197" customWidth="1"/>
    <col min="11" max="11" width="3.125" style="235" customWidth="1"/>
    <col min="12" max="12" width="3.125" style="197" customWidth="1"/>
    <col min="13" max="13" width="3.125" style="235" customWidth="1"/>
    <col min="14" max="16" width="3.125" style="197" customWidth="1"/>
    <col min="17" max="17" width="3.125" style="235" customWidth="1"/>
    <col min="18" max="18" width="3.125" style="197" customWidth="1"/>
    <col min="19" max="19" width="3.125" style="235" customWidth="1"/>
    <col min="20" max="20" width="3.125" style="197" customWidth="1"/>
    <col min="21" max="21" width="6.625" style="148" customWidth="1"/>
    <col min="22" max="22" width="6.625" style="1" customWidth="1"/>
    <col min="23" max="246" width="8.875" style="1" customWidth="1"/>
    <col min="247" max="247" width="16.75" style="1" customWidth="1"/>
    <col min="248" max="248" width="12.75" style="1" customWidth="1"/>
    <col min="249" max="249" width="11.75" style="1" customWidth="1"/>
    <col min="250" max="250" width="11.25" style="1" customWidth="1"/>
    <col min="251" max="251" width="22.25" style="1" customWidth="1"/>
    <col min="252" max="252" width="10.25" style="1" customWidth="1"/>
    <col min="253" max="253" width="4.25" style="1" customWidth="1"/>
    <col min="254" max="254" width="7.875" style="1" customWidth="1"/>
    <col min="255" max="16384" width="4" style="1"/>
  </cols>
  <sheetData>
    <row r="1" spans="1:21" s="390" customFormat="1" ht="18.75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1" s="390" customFormat="1" ht="18.75">
      <c r="A2" s="624" t="s">
        <v>382</v>
      </c>
      <c r="B2" s="624"/>
      <c r="C2" s="624"/>
      <c r="D2" s="624"/>
      <c r="E2" s="392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1" s="11" customFormat="1" ht="18" customHeight="1">
      <c r="A3" s="697" t="s">
        <v>414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</row>
    <row r="4" spans="1:21" s="11" customFormat="1" ht="18" customHeight="1">
      <c r="A4" s="745" t="s">
        <v>449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</row>
    <row r="5" spans="1:21" s="7" customFormat="1" ht="18" customHeight="1">
      <c r="A5" s="723" t="s">
        <v>27</v>
      </c>
      <c r="B5" s="725" t="s">
        <v>26</v>
      </c>
      <c r="C5" s="725" t="s">
        <v>25</v>
      </c>
      <c r="D5" s="725" t="s">
        <v>24</v>
      </c>
      <c r="E5" s="725" t="s">
        <v>23</v>
      </c>
      <c r="F5" s="725"/>
      <c r="G5" s="725"/>
      <c r="H5" s="761" t="s">
        <v>22</v>
      </c>
      <c r="I5" s="763" t="s">
        <v>21</v>
      </c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23" t="s">
        <v>319</v>
      </c>
    </row>
    <row r="6" spans="1:21" s="7" customFormat="1" ht="18" customHeight="1">
      <c r="A6" s="724"/>
      <c r="B6" s="725"/>
      <c r="C6" s="725"/>
      <c r="D6" s="725"/>
      <c r="E6" s="28" t="s">
        <v>19</v>
      </c>
      <c r="F6" s="223" t="s">
        <v>18</v>
      </c>
      <c r="G6" s="223" t="s">
        <v>17</v>
      </c>
      <c r="H6" s="761"/>
      <c r="I6" s="224" t="s">
        <v>16</v>
      </c>
      <c r="J6" s="224" t="s">
        <v>15</v>
      </c>
      <c r="K6" s="224" t="s">
        <v>14</v>
      </c>
      <c r="L6" s="224" t="s">
        <v>13</v>
      </c>
      <c r="M6" s="224" t="s">
        <v>12</v>
      </c>
      <c r="N6" s="224" t="s">
        <v>11</v>
      </c>
      <c r="O6" s="224" t="s">
        <v>10</v>
      </c>
      <c r="P6" s="224" t="s">
        <v>9</v>
      </c>
      <c r="Q6" s="224" t="s">
        <v>8</v>
      </c>
      <c r="R6" s="224" t="s">
        <v>7</v>
      </c>
      <c r="S6" s="224" t="s">
        <v>6</v>
      </c>
      <c r="T6" s="224" t="s">
        <v>5</v>
      </c>
      <c r="U6" s="762"/>
    </row>
    <row r="7" spans="1:21" ht="53.45" customHeight="1">
      <c r="A7" s="565" t="s">
        <v>137</v>
      </c>
      <c r="B7" s="565" t="s">
        <v>138</v>
      </c>
      <c r="C7" s="565" t="s">
        <v>139</v>
      </c>
      <c r="D7" s="565" t="s">
        <v>140</v>
      </c>
      <c r="E7" s="4" t="s">
        <v>150</v>
      </c>
      <c r="F7" s="225">
        <f>45*1*100</f>
        <v>4500</v>
      </c>
      <c r="G7" s="641" t="s">
        <v>36</v>
      </c>
      <c r="H7" s="643" t="s">
        <v>415</v>
      </c>
      <c r="I7" s="759"/>
      <c r="J7" s="764">
        <f>F9</f>
        <v>7200</v>
      </c>
      <c r="K7" s="766"/>
      <c r="L7" s="770"/>
      <c r="M7" s="768"/>
      <c r="N7" s="759"/>
      <c r="O7" s="759"/>
      <c r="P7" s="759"/>
      <c r="Q7" s="768"/>
      <c r="R7" s="759"/>
      <c r="S7" s="768"/>
      <c r="T7" s="759"/>
      <c r="U7" s="547" t="s">
        <v>142</v>
      </c>
    </row>
    <row r="8" spans="1:21" ht="129.6" customHeight="1">
      <c r="A8" s="566"/>
      <c r="B8" s="566"/>
      <c r="C8" s="566"/>
      <c r="D8" s="566"/>
      <c r="E8" s="4" t="s">
        <v>151</v>
      </c>
      <c r="F8" s="226">
        <f>45*2*30</f>
        <v>2700</v>
      </c>
      <c r="G8" s="642"/>
      <c r="H8" s="644"/>
      <c r="I8" s="760"/>
      <c r="J8" s="765"/>
      <c r="K8" s="767"/>
      <c r="L8" s="771"/>
      <c r="M8" s="769"/>
      <c r="N8" s="760"/>
      <c r="O8" s="760"/>
      <c r="P8" s="760"/>
      <c r="Q8" s="769"/>
      <c r="R8" s="760"/>
      <c r="S8" s="769"/>
      <c r="T8" s="760"/>
      <c r="U8" s="548"/>
    </row>
    <row r="9" spans="1:21" ht="20.25" customHeight="1">
      <c r="A9" s="567"/>
      <c r="B9" s="567"/>
      <c r="C9" s="567"/>
      <c r="D9" s="567"/>
      <c r="E9" s="47" t="s">
        <v>2</v>
      </c>
      <c r="F9" s="174">
        <f>SUM(F7:F8)</f>
        <v>7200</v>
      </c>
      <c r="G9" s="181"/>
      <c r="H9" s="182"/>
      <c r="I9" s="20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46"/>
    </row>
    <row r="10" spans="1:21" ht="130.5" customHeight="1">
      <c r="A10" s="13" t="s">
        <v>141</v>
      </c>
      <c r="B10" s="13" t="s">
        <v>74</v>
      </c>
      <c r="C10" s="13" t="s">
        <v>144</v>
      </c>
      <c r="D10" s="13" t="s">
        <v>145</v>
      </c>
      <c r="E10" s="13" t="s">
        <v>32</v>
      </c>
      <c r="F10" s="227">
        <v>0</v>
      </c>
      <c r="G10" s="182" t="s">
        <v>31</v>
      </c>
      <c r="H10" s="228" t="s">
        <v>75</v>
      </c>
      <c r="I10" s="217" t="s">
        <v>29</v>
      </c>
      <c r="J10" s="217" t="s">
        <v>29</v>
      </c>
      <c r="K10" s="217" t="s">
        <v>29</v>
      </c>
      <c r="L10" s="229"/>
      <c r="M10" s="230"/>
      <c r="N10" s="229"/>
      <c r="O10" s="231"/>
      <c r="P10" s="231"/>
      <c r="Q10" s="231"/>
      <c r="R10" s="231"/>
      <c r="S10" s="231"/>
      <c r="T10" s="231"/>
      <c r="U10" s="146" t="s">
        <v>143</v>
      </c>
    </row>
    <row r="11" spans="1:21" ht="150">
      <c r="A11" s="13" t="s">
        <v>147</v>
      </c>
      <c r="B11" s="13" t="s">
        <v>73</v>
      </c>
      <c r="C11" s="13" t="s">
        <v>148</v>
      </c>
      <c r="D11" s="13" t="s">
        <v>72</v>
      </c>
      <c r="E11" s="17" t="s">
        <v>41</v>
      </c>
      <c r="F11" s="217" t="s">
        <v>31</v>
      </c>
      <c r="G11" s="218" t="s">
        <v>31</v>
      </c>
      <c r="H11" s="218" t="s">
        <v>40</v>
      </c>
      <c r="I11" s="217" t="s">
        <v>29</v>
      </c>
      <c r="J11" s="217" t="s">
        <v>29</v>
      </c>
      <c r="K11" s="217" t="s">
        <v>29</v>
      </c>
      <c r="L11" s="217" t="s">
        <v>29</v>
      </c>
      <c r="M11" s="217" t="s">
        <v>29</v>
      </c>
      <c r="N11" s="217" t="s">
        <v>29</v>
      </c>
      <c r="O11" s="217" t="s">
        <v>29</v>
      </c>
      <c r="P11" s="217" t="s">
        <v>29</v>
      </c>
      <c r="Q11" s="217" t="s">
        <v>29</v>
      </c>
      <c r="R11" s="217" t="s">
        <v>29</v>
      </c>
      <c r="S11" s="217" t="s">
        <v>29</v>
      </c>
      <c r="T11" s="217" t="s">
        <v>29</v>
      </c>
      <c r="U11" s="35" t="s">
        <v>418</v>
      </c>
    </row>
    <row r="12" spans="1:21" ht="93">
      <c r="A12" s="13" t="s">
        <v>149</v>
      </c>
      <c r="B12" s="13" t="s">
        <v>71</v>
      </c>
      <c r="C12" s="13" t="s">
        <v>70</v>
      </c>
      <c r="D12" s="13" t="s">
        <v>69</v>
      </c>
      <c r="E12" s="17" t="s">
        <v>41</v>
      </c>
      <c r="F12" s="227" t="s">
        <v>31</v>
      </c>
      <c r="G12" s="218" t="s">
        <v>31</v>
      </c>
      <c r="H12" s="218" t="s">
        <v>40</v>
      </c>
      <c r="I12" s="217" t="s">
        <v>29</v>
      </c>
      <c r="J12" s="217" t="s">
        <v>29</v>
      </c>
      <c r="K12" s="217" t="s">
        <v>29</v>
      </c>
      <c r="L12" s="217" t="s">
        <v>29</v>
      </c>
      <c r="M12" s="217" t="s">
        <v>29</v>
      </c>
      <c r="N12" s="217" t="s">
        <v>29</v>
      </c>
      <c r="O12" s="217" t="s">
        <v>29</v>
      </c>
      <c r="P12" s="217" t="s">
        <v>29</v>
      </c>
      <c r="Q12" s="217" t="s">
        <v>29</v>
      </c>
      <c r="R12" s="217" t="s">
        <v>29</v>
      </c>
      <c r="S12" s="217" t="s">
        <v>29</v>
      </c>
      <c r="T12" s="217" t="s">
        <v>29</v>
      </c>
      <c r="U12" s="35" t="s">
        <v>417</v>
      </c>
    </row>
    <row r="13" spans="1:21" ht="49.5" customHeight="1">
      <c r="A13" s="565" t="s">
        <v>155</v>
      </c>
      <c r="B13" s="565" t="s">
        <v>68</v>
      </c>
      <c r="C13" s="565" t="s">
        <v>67</v>
      </c>
      <c r="D13" s="565" t="s">
        <v>153</v>
      </c>
      <c r="E13" s="4" t="s">
        <v>150</v>
      </c>
      <c r="F13" s="225">
        <f>45*1*100</f>
        <v>4500</v>
      </c>
      <c r="G13" s="641" t="s">
        <v>36</v>
      </c>
      <c r="H13" s="643" t="s">
        <v>416</v>
      </c>
      <c r="I13" s="757"/>
      <c r="J13" s="757"/>
      <c r="K13" s="648">
        <f>F16</f>
        <v>11400</v>
      </c>
      <c r="L13" s="757"/>
      <c r="M13" s="757"/>
      <c r="N13" s="757"/>
      <c r="O13" s="757"/>
      <c r="P13" s="757"/>
      <c r="Q13" s="757"/>
      <c r="R13" s="757"/>
      <c r="S13" s="757"/>
      <c r="T13" s="757"/>
      <c r="U13" s="547" t="s">
        <v>143</v>
      </c>
    </row>
    <row r="14" spans="1:21" ht="54.75" customHeight="1">
      <c r="A14" s="566"/>
      <c r="B14" s="566"/>
      <c r="C14" s="566"/>
      <c r="D14" s="566"/>
      <c r="E14" s="4" t="s">
        <v>151</v>
      </c>
      <c r="F14" s="226">
        <f>45*2*30</f>
        <v>2700</v>
      </c>
      <c r="G14" s="642"/>
      <c r="H14" s="644"/>
      <c r="I14" s="758"/>
      <c r="J14" s="758"/>
      <c r="K14" s="650"/>
      <c r="L14" s="758"/>
      <c r="M14" s="758"/>
      <c r="N14" s="758"/>
      <c r="O14" s="758"/>
      <c r="P14" s="758"/>
      <c r="Q14" s="758"/>
      <c r="R14" s="758"/>
      <c r="S14" s="758"/>
      <c r="T14" s="758"/>
      <c r="U14" s="548"/>
    </row>
    <row r="15" spans="1:21" ht="56.45" customHeight="1">
      <c r="A15" s="566"/>
      <c r="B15" s="566"/>
      <c r="C15" s="566"/>
      <c r="D15" s="566"/>
      <c r="E15" s="26" t="s">
        <v>152</v>
      </c>
      <c r="F15" s="227">
        <f>600*7*1</f>
        <v>4200</v>
      </c>
      <c r="G15" s="642"/>
      <c r="H15" s="644"/>
      <c r="I15" s="758"/>
      <c r="J15" s="758"/>
      <c r="K15" s="649"/>
      <c r="L15" s="758"/>
      <c r="M15" s="758"/>
      <c r="N15" s="758"/>
      <c r="O15" s="758"/>
      <c r="P15" s="758"/>
      <c r="Q15" s="758"/>
      <c r="R15" s="758"/>
      <c r="S15" s="758"/>
      <c r="T15" s="758"/>
      <c r="U15" s="548"/>
    </row>
    <row r="16" spans="1:21" ht="15" customHeight="1">
      <c r="A16" s="567"/>
      <c r="B16" s="567"/>
      <c r="C16" s="567"/>
      <c r="D16" s="567"/>
      <c r="E16" s="47" t="s">
        <v>2</v>
      </c>
      <c r="F16" s="174">
        <f>SUM(F13:F15)</f>
        <v>11400</v>
      </c>
      <c r="G16" s="181"/>
      <c r="H16" s="182"/>
      <c r="I16" s="20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46"/>
    </row>
    <row r="17" spans="1:21" ht="42.75" customHeight="1">
      <c r="A17" s="88"/>
      <c r="B17" s="73"/>
      <c r="C17" s="73"/>
      <c r="D17" s="73"/>
      <c r="E17" s="41" t="s">
        <v>1</v>
      </c>
      <c r="F17" s="374">
        <f>SUM(F16,F9)</f>
        <v>18600</v>
      </c>
      <c r="G17" s="232"/>
      <c r="H17" s="233"/>
      <c r="I17" s="234">
        <f>SUM(I7:I16)</f>
        <v>0</v>
      </c>
      <c r="J17" s="234">
        <f t="shared" ref="J17:T17" si="0">SUM(J7:J16)</f>
        <v>7200</v>
      </c>
      <c r="K17" s="234">
        <f t="shared" si="0"/>
        <v>11400</v>
      </c>
      <c r="L17" s="234">
        <f t="shared" si="0"/>
        <v>0</v>
      </c>
      <c r="M17" s="234">
        <f t="shared" si="0"/>
        <v>0</v>
      </c>
      <c r="N17" s="234">
        <f t="shared" si="0"/>
        <v>0</v>
      </c>
      <c r="O17" s="234">
        <f t="shared" si="0"/>
        <v>0</v>
      </c>
      <c r="P17" s="234">
        <f t="shared" si="0"/>
        <v>0</v>
      </c>
      <c r="Q17" s="234">
        <f t="shared" si="0"/>
        <v>0</v>
      </c>
      <c r="R17" s="234">
        <f t="shared" si="0"/>
        <v>0</v>
      </c>
      <c r="S17" s="234">
        <f t="shared" si="0"/>
        <v>0</v>
      </c>
      <c r="T17" s="234">
        <f t="shared" si="0"/>
        <v>0</v>
      </c>
      <c r="U17" s="151"/>
    </row>
  </sheetData>
  <mergeCells count="50">
    <mergeCell ref="U13:U15"/>
    <mergeCell ref="U7:U8"/>
    <mergeCell ref="I7:I8"/>
    <mergeCell ref="G7:G8"/>
    <mergeCell ref="H7:H8"/>
    <mergeCell ref="J7:J8"/>
    <mergeCell ref="K7:K8"/>
    <mergeCell ref="P7:P8"/>
    <mergeCell ref="Q7:Q8"/>
    <mergeCell ref="R7:R8"/>
    <mergeCell ref="S7:S8"/>
    <mergeCell ref="H13:H15"/>
    <mergeCell ref="L7:L8"/>
    <mergeCell ref="M7:M8"/>
    <mergeCell ref="N7:N8"/>
    <mergeCell ref="O7:O8"/>
    <mergeCell ref="T7:T8"/>
    <mergeCell ref="A1:U1"/>
    <mergeCell ref="A3:U3"/>
    <mergeCell ref="A4:U4"/>
    <mergeCell ref="A5:A6"/>
    <mergeCell ref="B5:B6"/>
    <mergeCell ref="C5:C6"/>
    <mergeCell ref="D5:D6"/>
    <mergeCell ref="E5:G5"/>
    <mergeCell ref="H5:H6"/>
    <mergeCell ref="U5:U6"/>
    <mergeCell ref="I5:T5"/>
    <mergeCell ref="A2:D2"/>
    <mergeCell ref="J13:J15"/>
    <mergeCell ref="K13:K15"/>
    <mergeCell ref="L13:L15"/>
    <mergeCell ref="M13:M15"/>
    <mergeCell ref="G13:G15"/>
    <mergeCell ref="S13:S15"/>
    <mergeCell ref="T13:T15"/>
    <mergeCell ref="A7:A9"/>
    <mergeCell ref="B7:B9"/>
    <mergeCell ref="C7:C9"/>
    <mergeCell ref="D7:D9"/>
    <mergeCell ref="A13:A16"/>
    <mergeCell ref="B13:B16"/>
    <mergeCell ref="C13:C16"/>
    <mergeCell ref="D13:D16"/>
    <mergeCell ref="N13:N15"/>
    <mergeCell ref="O13:O15"/>
    <mergeCell ref="P13:P15"/>
    <mergeCell ref="Q13:Q15"/>
    <mergeCell ref="R13:R15"/>
    <mergeCell ref="I13:I15"/>
  </mergeCells>
  <printOptions horizontalCentered="1"/>
  <pageMargins left="0.19685039370078741" right="0.19685039370078741" top="0.74803149606299213" bottom="0.39370078740157483" header="0.19685039370078741" footer="0.19685039370078741"/>
  <pageSetup paperSize="9" firstPageNumber="75" fitToHeight="0" orientation="landscape" useFirstPageNumber="1" r:id="rId1"/>
  <headerFooter scaleWithDoc="0" alignWithMargins="0">
    <oddFooter>&amp;C &amp;R&amp;"+,ธรรมดา"&amp;8&amp;P</oddFooter>
    <evenHeader>&amp;C&amp;"TH SarabunIT๙,Bold"&amp;16&amp;P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36"/>
  <sheetViews>
    <sheetView view="pageLayout" topLeftCell="A37" zoomScaleNormal="100" zoomScaleSheetLayoutView="110" workbookViewId="0">
      <selection sqref="A1:XFD1048576"/>
    </sheetView>
  </sheetViews>
  <sheetFormatPr defaultColWidth="9" defaultRowHeight="18.75"/>
  <cols>
    <col min="1" max="1" width="14" style="100" customWidth="1"/>
    <col min="2" max="2" width="12.125" style="100" customWidth="1"/>
    <col min="3" max="3" width="12.25" style="100" customWidth="1"/>
    <col min="4" max="4" width="14.125" style="100" customWidth="1"/>
    <col min="5" max="5" width="24.75" style="100" customWidth="1"/>
    <col min="6" max="6" width="8.375" style="367" customWidth="1"/>
    <col min="7" max="7" width="3.375" style="368" customWidth="1"/>
    <col min="8" max="8" width="6.625" style="368" customWidth="1"/>
    <col min="9" max="10" width="2.875" style="369" customWidth="1"/>
    <col min="11" max="11" width="2.875" style="370" customWidth="1"/>
    <col min="12" max="12" width="2.875" style="369" customWidth="1"/>
    <col min="13" max="13" width="2.875" style="370" customWidth="1"/>
    <col min="14" max="16" width="2.875" style="369" customWidth="1"/>
    <col min="17" max="17" width="2.875" style="370" customWidth="1"/>
    <col min="18" max="18" width="2.875" style="369" customWidth="1"/>
    <col min="19" max="19" width="2.875" style="370" customWidth="1"/>
    <col min="20" max="20" width="2.875" style="369" customWidth="1"/>
    <col min="21" max="21" width="8.875" style="100" customWidth="1"/>
    <col min="22" max="246" width="9" style="100"/>
    <col min="247" max="247" width="16.75" style="100" customWidth="1"/>
    <col min="248" max="248" width="12.75" style="100" customWidth="1"/>
    <col min="249" max="249" width="11.75" style="100" customWidth="1"/>
    <col min="250" max="250" width="11.25" style="100" customWidth="1"/>
    <col min="251" max="251" width="22.25" style="100" customWidth="1"/>
    <col min="252" max="252" width="10.25" style="100" customWidth="1"/>
    <col min="253" max="253" width="4.25" style="100" customWidth="1"/>
    <col min="254" max="254" width="7.875" style="100" customWidth="1"/>
    <col min="255" max="256" width="4" style="100" customWidth="1"/>
    <col min="257" max="16384" width="9" style="99"/>
  </cols>
  <sheetData>
    <row r="1" spans="1:256" s="390" customFormat="1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56" s="390" customFormat="1">
      <c r="A2" s="624" t="s">
        <v>382</v>
      </c>
      <c r="B2" s="624"/>
      <c r="C2" s="624"/>
      <c r="D2" s="624"/>
      <c r="E2" s="457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56">
      <c r="A3" s="634" t="s">
        <v>429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>
      <c r="A4" s="634" t="s">
        <v>450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>
      <c r="A5" s="626" t="s">
        <v>27</v>
      </c>
      <c r="B5" s="636" t="s">
        <v>26</v>
      </c>
      <c r="C5" s="636" t="s">
        <v>25</v>
      </c>
      <c r="D5" s="636" t="s">
        <v>24</v>
      </c>
      <c r="E5" s="636" t="s">
        <v>23</v>
      </c>
      <c r="F5" s="636"/>
      <c r="G5" s="636"/>
      <c r="H5" s="637" t="s">
        <v>22</v>
      </c>
      <c r="I5" s="637" t="s">
        <v>21</v>
      </c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26" t="s">
        <v>20</v>
      </c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24" customHeight="1">
      <c r="A6" s="635"/>
      <c r="B6" s="636"/>
      <c r="C6" s="636"/>
      <c r="D6" s="636"/>
      <c r="E6" s="459" t="s">
        <v>19</v>
      </c>
      <c r="F6" s="341" t="s">
        <v>18</v>
      </c>
      <c r="G6" s="165" t="s">
        <v>17</v>
      </c>
      <c r="H6" s="637"/>
      <c r="I6" s="460" t="s">
        <v>16</v>
      </c>
      <c r="J6" s="460" t="s">
        <v>15</v>
      </c>
      <c r="K6" s="460" t="s">
        <v>14</v>
      </c>
      <c r="L6" s="460" t="s">
        <v>13</v>
      </c>
      <c r="M6" s="460" t="s">
        <v>12</v>
      </c>
      <c r="N6" s="460" t="s">
        <v>11</v>
      </c>
      <c r="O6" s="373" t="s">
        <v>302</v>
      </c>
      <c r="P6" s="373" t="s">
        <v>9</v>
      </c>
      <c r="Q6" s="460" t="s">
        <v>8</v>
      </c>
      <c r="R6" s="460" t="s">
        <v>7</v>
      </c>
      <c r="S6" s="460" t="s">
        <v>6</v>
      </c>
      <c r="T6" s="460" t="s">
        <v>5</v>
      </c>
      <c r="U6" s="627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5" customHeight="1">
      <c r="A7" s="617" t="s">
        <v>430</v>
      </c>
      <c r="B7" s="618"/>
      <c r="C7" s="618"/>
      <c r="D7" s="618"/>
      <c r="E7" s="619"/>
      <c r="F7" s="341"/>
      <c r="G7" s="342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45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33" customHeight="1">
      <c r="A8" s="553" t="s">
        <v>457</v>
      </c>
      <c r="B8" s="553" t="s">
        <v>456</v>
      </c>
      <c r="C8" s="553" t="s">
        <v>437</v>
      </c>
      <c r="D8" s="553" t="s">
        <v>438</v>
      </c>
      <c r="E8" s="48" t="s">
        <v>439</v>
      </c>
      <c r="F8" s="167">
        <v>700</v>
      </c>
      <c r="G8" s="641" t="s">
        <v>36</v>
      </c>
      <c r="H8" s="643" t="s">
        <v>406</v>
      </c>
      <c r="I8" s="648"/>
      <c r="J8" s="775"/>
      <c r="K8" s="648">
        <v>7525</v>
      </c>
      <c r="L8" s="775"/>
      <c r="M8" s="648"/>
      <c r="N8" s="648"/>
      <c r="O8" s="648"/>
      <c r="P8" s="648"/>
      <c r="Q8" s="648"/>
      <c r="R8" s="648"/>
      <c r="S8" s="648"/>
      <c r="T8" s="648"/>
      <c r="U8" s="547" t="s">
        <v>78</v>
      </c>
    </row>
    <row r="9" spans="1:256" ht="48.75" customHeight="1">
      <c r="A9" s="553"/>
      <c r="B9" s="553"/>
      <c r="C9" s="553"/>
      <c r="D9" s="553"/>
      <c r="E9" s="565" t="s">
        <v>452</v>
      </c>
      <c r="F9" s="772">
        <v>6825</v>
      </c>
      <c r="G9" s="642"/>
      <c r="H9" s="644"/>
      <c r="I9" s="650"/>
      <c r="J9" s="776"/>
      <c r="K9" s="650"/>
      <c r="L9" s="776"/>
      <c r="M9" s="650"/>
      <c r="N9" s="650"/>
      <c r="O9" s="650"/>
      <c r="P9" s="650"/>
      <c r="Q9" s="650"/>
      <c r="R9" s="650"/>
      <c r="S9" s="650"/>
      <c r="T9" s="650"/>
      <c r="U9" s="548"/>
    </row>
    <row r="10" spans="1:256" ht="32.25" customHeight="1">
      <c r="A10" s="553"/>
      <c r="B10" s="553"/>
      <c r="C10" s="553"/>
      <c r="D10" s="553"/>
      <c r="E10" s="566"/>
      <c r="F10" s="773"/>
      <c r="G10" s="642"/>
      <c r="H10" s="644"/>
      <c r="I10" s="650"/>
      <c r="J10" s="776"/>
      <c r="K10" s="650"/>
      <c r="L10" s="776"/>
      <c r="M10" s="650"/>
      <c r="N10" s="650"/>
      <c r="O10" s="650"/>
      <c r="P10" s="650"/>
      <c r="Q10" s="650"/>
      <c r="R10" s="650"/>
      <c r="S10" s="650"/>
      <c r="T10" s="650"/>
      <c r="U10" s="548"/>
    </row>
    <row r="11" spans="1:256" ht="60" customHeight="1">
      <c r="A11" s="553"/>
      <c r="B11" s="553"/>
      <c r="C11" s="553"/>
      <c r="D11" s="553"/>
      <c r="E11" s="567"/>
      <c r="F11" s="774"/>
      <c r="G11" s="645"/>
      <c r="H11" s="644"/>
      <c r="I11" s="649"/>
      <c r="J11" s="777"/>
      <c r="K11" s="649"/>
      <c r="L11" s="777"/>
      <c r="M11" s="649"/>
      <c r="N11" s="649"/>
      <c r="O11" s="649"/>
      <c r="P11" s="649"/>
      <c r="Q11" s="649"/>
      <c r="R11" s="649"/>
      <c r="S11" s="649"/>
      <c r="T11" s="649"/>
      <c r="U11" s="549"/>
    </row>
    <row r="12" spans="1:256">
      <c r="A12" s="553"/>
      <c r="B12" s="553"/>
      <c r="C12" s="553"/>
      <c r="D12" s="553"/>
      <c r="E12" s="47" t="s">
        <v>398</v>
      </c>
      <c r="F12" s="174">
        <f>SUM(F8:F11)</f>
        <v>7525</v>
      </c>
      <c r="G12" s="196"/>
      <c r="H12" s="182"/>
      <c r="I12" s="213"/>
      <c r="J12" s="213"/>
      <c r="K12" s="213"/>
      <c r="L12" s="213"/>
      <c r="M12" s="213"/>
      <c r="N12" s="213"/>
      <c r="O12" s="192"/>
      <c r="P12" s="192"/>
      <c r="Q12" s="192"/>
      <c r="R12" s="192"/>
      <c r="S12" s="192"/>
      <c r="T12" s="192"/>
      <c r="U12" s="25"/>
    </row>
    <row r="13" spans="1:256" ht="18" customHeight="1">
      <c r="A13" s="778" t="s">
        <v>431</v>
      </c>
      <c r="B13" s="779"/>
      <c r="C13" s="779"/>
      <c r="D13" s="779"/>
      <c r="E13" s="780"/>
      <c r="F13" s="345"/>
      <c r="G13" s="346"/>
      <c r="H13" s="30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0"/>
    </row>
    <row r="14" spans="1:256" s="100" customFormat="1">
      <c r="A14" s="781" t="s">
        <v>288</v>
      </c>
      <c r="B14" s="598" t="s">
        <v>306</v>
      </c>
      <c r="C14" s="598" t="s">
        <v>282</v>
      </c>
      <c r="D14" s="598" t="s">
        <v>460</v>
      </c>
      <c r="E14" s="598" t="s">
        <v>461</v>
      </c>
      <c r="F14" s="787">
        <v>840</v>
      </c>
      <c r="G14" s="789" t="s">
        <v>274</v>
      </c>
      <c r="H14" s="792" t="s">
        <v>462</v>
      </c>
      <c r="I14" s="784"/>
      <c r="J14" s="784"/>
      <c r="K14" s="784">
        <v>420</v>
      </c>
      <c r="L14" s="784"/>
      <c r="M14" s="784"/>
      <c r="N14" s="784">
        <v>420</v>
      </c>
      <c r="O14" s="784"/>
      <c r="P14" s="784"/>
      <c r="Q14" s="784"/>
      <c r="R14" s="784"/>
      <c r="S14" s="784"/>
      <c r="T14" s="784"/>
      <c r="U14" s="795" t="s">
        <v>280</v>
      </c>
    </row>
    <row r="15" spans="1:256" s="100" customFormat="1">
      <c r="A15" s="782"/>
      <c r="B15" s="599"/>
      <c r="C15" s="599"/>
      <c r="D15" s="599"/>
      <c r="E15" s="600"/>
      <c r="F15" s="788"/>
      <c r="G15" s="790"/>
      <c r="H15" s="793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99"/>
    </row>
    <row r="16" spans="1:256" s="100" customFormat="1" ht="38.25" customHeight="1">
      <c r="A16" s="783"/>
      <c r="B16" s="600"/>
      <c r="C16" s="600"/>
      <c r="D16" s="600"/>
      <c r="E16" s="47" t="s">
        <v>2</v>
      </c>
      <c r="F16" s="348">
        <f>SUM(F14:F15)</f>
        <v>840</v>
      </c>
      <c r="G16" s="791"/>
      <c r="H16" s="794"/>
      <c r="I16" s="786"/>
      <c r="J16" s="786"/>
      <c r="K16" s="786"/>
      <c r="L16" s="786"/>
      <c r="M16" s="786"/>
      <c r="N16" s="786"/>
      <c r="O16" s="786"/>
      <c r="P16" s="786"/>
      <c r="Q16" s="786"/>
      <c r="R16" s="786"/>
      <c r="S16" s="786"/>
      <c r="T16" s="786"/>
      <c r="U16" s="796"/>
    </row>
    <row r="17" spans="1:21" s="100" customFormat="1">
      <c r="A17" s="483"/>
      <c r="B17" s="159"/>
      <c r="C17" s="159"/>
      <c r="D17" s="159"/>
      <c r="E17" s="161"/>
      <c r="F17" s="484"/>
      <c r="G17" s="209"/>
      <c r="H17" s="210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160"/>
    </row>
    <row r="18" spans="1:21" s="100" customFormat="1">
      <c r="A18" s="483"/>
      <c r="B18" s="159"/>
      <c r="C18" s="159"/>
      <c r="D18" s="159"/>
      <c r="E18" s="161"/>
      <c r="F18" s="484"/>
      <c r="G18" s="209"/>
      <c r="H18" s="210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160"/>
    </row>
    <row r="19" spans="1:21" s="100" customFormat="1">
      <c r="A19" s="483"/>
      <c r="B19" s="159"/>
      <c r="C19" s="159"/>
      <c r="D19" s="159"/>
      <c r="E19" s="161"/>
      <c r="F19" s="484"/>
      <c r="G19" s="209"/>
      <c r="H19" s="210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160"/>
    </row>
    <row r="20" spans="1:21" s="100" customFormat="1">
      <c r="A20" s="483"/>
      <c r="B20" s="159"/>
      <c r="C20" s="159"/>
      <c r="D20" s="159"/>
      <c r="E20" s="161"/>
      <c r="F20" s="484"/>
      <c r="G20" s="209"/>
      <c r="H20" s="210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160"/>
    </row>
    <row r="21" spans="1:21" s="100" customFormat="1">
      <c r="A21" s="483"/>
      <c r="B21" s="159"/>
      <c r="C21" s="159"/>
      <c r="D21" s="159"/>
      <c r="E21" s="161"/>
      <c r="F21" s="484"/>
      <c r="G21" s="209"/>
      <c r="H21" s="210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160"/>
    </row>
    <row r="22" spans="1:21" s="100" customFormat="1" ht="37.5">
      <c r="A22" s="600" t="s">
        <v>289</v>
      </c>
      <c r="B22" s="600" t="s">
        <v>307</v>
      </c>
      <c r="C22" s="600" t="s">
        <v>276</v>
      </c>
      <c r="D22" s="600" t="s">
        <v>283</v>
      </c>
      <c r="E22" s="481" t="s">
        <v>285</v>
      </c>
      <c r="F22" s="482">
        <v>600</v>
      </c>
      <c r="G22" s="790" t="s">
        <v>274</v>
      </c>
      <c r="H22" s="805" t="s">
        <v>432</v>
      </c>
      <c r="I22" s="803"/>
      <c r="J22" s="350"/>
      <c r="K22" s="350"/>
      <c r="L22" s="350"/>
      <c r="M22" s="790">
        <f>F26</f>
        <v>2500</v>
      </c>
      <c r="N22" s="350"/>
      <c r="O22" s="351"/>
      <c r="P22" s="350"/>
      <c r="Q22" s="350"/>
      <c r="R22" s="350"/>
      <c r="S22" s="800"/>
      <c r="T22" s="350"/>
      <c r="U22" s="799" t="s">
        <v>280</v>
      </c>
    </row>
    <row r="23" spans="1:21" s="100" customFormat="1" ht="37.5">
      <c r="A23" s="608"/>
      <c r="B23" s="608"/>
      <c r="C23" s="608"/>
      <c r="D23" s="608"/>
      <c r="E23" s="136" t="s">
        <v>284</v>
      </c>
      <c r="F23" s="349">
        <v>600</v>
      </c>
      <c r="G23" s="790"/>
      <c r="H23" s="805"/>
      <c r="I23" s="803"/>
      <c r="J23" s="350"/>
      <c r="K23" s="350"/>
      <c r="L23" s="350"/>
      <c r="M23" s="790"/>
      <c r="N23" s="350"/>
      <c r="O23" s="351"/>
      <c r="P23" s="350"/>
      <c r="Q23" s="350"/>
      <c r="R23" s="350"/>
      <c r="S23" s="800"/>
      <c r="T23" s="350"/>
      <c r="U23" s="799"/>
    </row>
    <row r="24" spans="1:21" s="100" customFormat="1" ht="37.5">
      <c r="A24" s="608"/>
      <c r="B24" s="608"/>
      <c r="C24" s="608"/>
      <c r="D24" s="608"/>
      <c r="E24" s="456" t="s">
        <v>286</v>
      </c>
      <c r="F24" s="352">
        <v>1000</v>
      </c>
      <c r="G24" s="790"/>
      <c r="H24" s="805"/>
      <c r="I24" s="803"/>
      <c r="J24" s="350"/>
      <c r="K24" s="350"/>
      <c r="L24" s="350"/>
      <c r="M24" s="790"/>
      <c r="N24" s="350"/>
      <c r="O24" s="351"/>
      <c r="P24" s="350"/>
      <c r="Q24" s="350"/>
      <c r="R24" s="350"/>
      <c r="S24" s="800"/>
      <c r="T24" s="350"/>
      <c r="U24" s="799"/>
    </row>
    <row r="25" spans="1:21" s="100" customFormat="1" ht="37.5">
      <c r="A25" s="608"/>
      <c r="B25" s="608"/>
      <c r="C25" s="608"/>
      <c r="D25" s="608"/>
      <c r="E25" s="456" t="s">
        <v>287</v>
      </c>
      <c r="F25" s="352">
        <v>300</v>
      </c>
      <c r="G25" s="790"/>
      <c r="H25" s="802"/>
      <c r="I25" s="804"/>
      <c r="J25" s="353"/>
      <c r="K25" s="353"/>
      <c r="L25" s="353"/>
      <c r="M25" s="791"/>
      <c r="N25" s="353"/>
      <c r="O25" s="354"/>
      <c r="P25" s="353"/>
      <c r="Q25" s="353"/>
      <c r="R25" s="353"/>
      <c r="S25" s="798"/>
      <c r="T25" s="353"/>
      <c r="U25" s="796"/>
    </row>
    <row r="26" spans="1:21" s="100" customFormat="1">
      <c r="A26" s="608"/>
      <c r="B26" s="608"/>
      <c r="C26" s="608"/>
      <c r="D26" s="608"/>
      <c r="E26" s="47" t="s">
        <v>2</v>
      </c>
      <c r="F26" s="355">
        <f>SUM(F22:F25)</f>
        <v>2500</v>
      </c>
      <c r="G26" s="790"/>
      <c r="H26" s="242"/>
      <c r="I26" s="356"/>
      <c r="J26" s="357"/>
      <c r="K26" s="357"/>
      <c r="L26" s="357"/>
      <c r="M26" s="358"/>
      <c r="N26" s="357"/>
      <c r="O26" s="357"/>
      <c r="P26" s="357"/>
      <c r="Q26" s="357"/>
      <c r="R26" s="357"/>
      <c r="S26" s="357"/>
      <c r="T26" s="357"/>
      <c r="U26" s="37"/>
    </row>
    <row r="27" spans="1:21" s="100" customFormat="1" ht="37.5">
      <c r="A27" s="598" t="s">
        <v>277</v>
      </c>
      <c r="B27" s="598" t="s">
        <v>308</v>
      </c>
      <c r="C27" s="598" t="s">
        <v>278</v>
      </c>
      <c r="D27" s="598" t="s">
        <v>291</v>
      </c>
      <c r="E27" s="456" t="s">
        <v>290</v>
      </c>
      <c r="F27" s="359">
        <v>900</v>
      </c>
      <c r="G27" s="789" t="s">
        <v>274</v>
      </c>
      <c r="H27" s="801" t="s">
        <v>432</v>
      </c>
      <c r="I27" s="797"/>
      <c r="J27" s="797"/>
      <c r="K27" s="797"/>
      <c r="L27" s="797"/>
      <c r="M27" s="784">
        <f>F29</f>
        <v>1800</v>
      </c>
      <c r="N27" s="797"/>
      <c r="O27" s="797"/>
      <c r="P27" s="797"/>
      <c r="Q27" s="797"/>
      <c r="R27" s="797"/>
      <c r="S27" s="797"/>
      <c r="T27" s="797"/>
      <c r="U27" s="795" t="s">
        <v>280</v>
      </c>
    </row>
    <row r="28" spans="1:21" s="100" customFormat="1" ht="96" customHeight="1">
      <c r="A28" s="599"/>
      <c r="B28" s="599"/>
      <c r="C28" s="599"/>
      <c r="D28" s="599"/>
      <c r="E28" s="456" t="s">
        <v>292</v>
      </c>
      <c r="F28" s="359">
        <v>900</v>
      </c>
      <c r="G28" s="791"/>
      <c r="H28" s="802"/>
      <c r="I28" s="798"/>
      <c r="J28" s="798"/>
      <c r="K28" s="798"/>
      <c r="L28" s="798"/>
      <c r="M28" s="786"/>
      <c r="N28" s="798"/>
      <c r="O28" s="798"/>
      <c r="P28" s="798"/>
      <c r="Q28" s="798"/>
      <c r="R28" s="798"/>
      <c r="S28" s="798"/>
      <c r="T28" s="798"/>
      <c r="U28" s="796"/>
    </row>
    <row r="29" spans="1:21" s="137" customFormat="1" ht="14.25" customHeight="1">
      <c r="A29" s="600"/>
      <c r="B29" s="600"/>
      <c r="C29" s="600"/>
      <c r="D29" s="600"/>
      <c r="E29" s="47" t="s">
        <v>2</v>
      </c>
      <c r="F29" s="360">
        <f>F27+F28</f>
        <v>1800</v>
      </c>
      <c r="G29" s="295"/>
      <c r="H29" s="176"/>
      <c r="I29" s="361"/>
      <c r="J29" s="361"/>
      <c r="K29" s="361"/>
      <c r="L29" s="361"/>
      <c r="M29" s="295"/>
      <c r="N29" s="361"/>
      <c r="O29" s="361"/>
      <c r="P29" s="361"/>
      <c r="Q29" s="361"/>
      <c r="R29" s="361"/>
      <c r="S29" s="361"/>
      <c r="T29" s="361"/>
      <c r="U29" s="139"/>
    </row>
    <row r="30" spans="1:21" s="100" customFormat="1" ht="56.25">
      <c r="A30" s="599" t="s">
        <v>463</v>
      </c>
      <c r="B30" s="599" t="s">
        <v>309</v>
      </c>
      <c r="C30" s="599" t="s">
        <v>279</v>
      </c>
      <c r="D30" s="599" t="s">
        <v>294</v>
      </c>
      <c r="E30" s="454" t="s">
        <v>295</v>
      </c>
      <c r="F30" s="362">
        <v>1800</v>
      </c>
      <c r="G30" s="641" t="s">
        <v>274</v>
      </c>
      <c r="H30" s="462" t="s">
        <v>433</v>
      </c>
      <c r="I30" s="363"/>
      <c r="J30" s="363"/>
      <c r="K30" s="363"/>
      <c r="L30" s="363"/>
      <c r="M30" s="363"/>
      <c r="N30" s="363"/>
      <c r="O30" s="363"/>
      <c r="P30" s="363"/>
      <c r="Q30" s="461"/>
      <c r="R30" s="461">
        <v>1800</v>
      </c>
      <c r="S30" s="363"/>
      <c r="T30" s="363"/>
      <c r="U30" s="795" t="s">
        <v>280</v>
      </c>
    </row>
    <row r="31" spans="1:21" s="100" customFormat="1">
      <c r="A31" s="600"/>
      <c r="B31" s="600"/>
      <c r="C31" s="600"/>
      <c r="D31" s="600"/>
      <c r="E31" s="47" t="s">
        <v>2</v>
      </c>
      <c r="F31" s="355">
        <f>SUM(F30:F30)</f>
        <v>1800</v>
      </c>
      <c r="G31" s="645"/>
      <c r="H31" s="242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796"/>
    </row>
    <row r="32" spans="1:21" s="100" customFormat="1" ht="75">
      <c r="A32" s="499" t="s">
        <v>467</v>
      </c>
      <c r="B32" s="499" t="s">
        <v>464</v>
      </c>
      <c r="C32" s="499" t="s">
        <v>468</v>
      </c>
      <c r="D32" s="499" t="s">
        <v>465</v>
      </c>
      <c r="E32" s="504" t="s">
        <v>381</v>
      </c>
      <c r="F32" s="505" t="s">
        <v>0</v>
      </c>
      <c r="G32" s="196"/>
      <c r="H32" s="176" t="s">
        <v>466</v>
      </c>
      <c r="I32" s="295"/>
      <c r="J32" s="295"/>
      <c r="K32" s="295"/>
      <c r="L32" s="295" t="s">
        <v>0</v>
      </c>
      <c r="M32" s="295"/>
      <c r="N32" s="295"/>
      <c r="O32" s="295"/>
      <c r="P32" s="295"/>
      <c r="Q32" s="295"/>
      <c r="R32" s="295"/>
      <c r="S32" s="295"/>
      <c r="T32" s="295"/>
      <c r="U32" s="506" t="s">
        <v>280</v>
      </c>
    </row>
    <row r="33" spans="1:256" s="100" customFormat="1" ht="82.5" customHeight="1">
      <c r="A33" s="456" t="s">
        <v>293</v>
      </c>
      <c r="B33" s="456" t="s">
        <v>310</v>
      </c>
      <c r="C33" s="499" t="s">
        <v>469</v>
      </c>
      <c r="D33" s="499" t="s">
        <v>465</v>
      </c>
      <c r="E33" s="455" t="s">
        <v>296</v>
      </c>
      <c r="F33" s="294">
        <v>1920</v>
      </c>
      <c r="G33" s="641" t="s">
        <v>274</v>
      </c>
      <c r="H33" s="462" t="s">
        <v>432</v>
      </c>
      <c r="I33" s="641"/>
      <c r="J33" s="641"/>
      <c r="K33" s="641"/>
      <c r="L33" s="641"/>
      <c r="M33" s="641">
        <v>1920</v>
      </c>
      <c r="N33" s="789"/>
      <c r="O33" s="789"/>
      <c r="P33" s="789"/>
      <c r="Q33" s="789"/>
      <c r="R33" s="789"/>
      <c r="S33" s="789"/>
      <c r="T33" s="789"/>
      <c r="U33" s="795" t="s">
        <v>280</v>
      </c>
    </row>
    <row r="34" spans="1:256" s="100" customFormat="1">
      <c r="A34" s="806"/>
      <c r="B34" s="807"/>
      <c r="C34" s="807"/>
      <c r="D34" s="808"/>
      <c r="E34" s="47" t="s">
        <v>2</v>
      </c>
      <c r="F34" s="344">
        <v>1920</v>
      </c>
      <c r="G34" s="645"/>
      <c r="H34" s="242"/>
      <c r="I34" s="645"/>
      <c r="J34" s="645"/>
      <c r="K34" s="645"/>
      <c r="L34" s="645"/>
      <c r="M34" s="645"/>
      <c r="N34" s="791"/>
      <c r="O34" s="791"/>
      <c r="P34" s="791"/>
      <c r="Q34" s="791"/>
      <c r="R34" s="791"/>
      <c r="S34" s="791"/>
      <c r="T34" s="791"/>
      <c r="U34" s="796"/>
    </row>
    <row r="35" spans="1:256" s="100" customFormat="1">
      <c r="A35" s="809"/>
      <c r="B35" s="810"/>
      <c r="C35" s="810"/>
      <c r="D35" s="811"/>
      <c r="E35" s="47" t="s">
        <v>393</v>
      </c>
      <c r="F35" s="371">
        <f>SUM(F34,F31,F29,F26,F16)</f>
        <v>8860</v>
      </c>
      <c r="G35" s="463"/>
      <c r="H35" s="242"/>
      <c r="I35" s="463"/>
      <c r="J35" s="463"/>
      <c r="K35" s="463"/>
      <c r="L35" s="463"/>
      <c r="M35" s="463"/>
      <c r="N35" s="465"/>
      <c r="O35" s="465"/>
      <c r="P35" s="465"/>
      <c r="Q35" s="465"/>
      <c r="R35" s="465"/>
      <c r="S35" s="465"/>
      <c r="T35" s="465"/>
      <c r="U35" s="464"/>
    </row>
    <row r="36" spans="1:256" ht="37.5">
      <c r="A36" s="812"/>
      <c r="B36" s="813"/>
      <c r="C36" s="813"/>
      <c r="D36" s="814"/>
      <c r="E36" s="141" t="s">
        <v>1</v>
      </c>
      <c r="F36" s="372">
        <f>F12+F35</f>
        <v>16385</v>
      </c>
      <c r="G36" s="364"/>
      <c r="H36" s="365"/>
      <c r="I36" s="366">
        <f>SUM(I7:I35)</f>
        <v>0</v>
      </c>
      <c r="J36" s="366">
        <f t="shared" ref="J36:T36" si="0">SUM(J7:J35)</f>
        <v>0</v>
      </c>
      <c r="K36" s="366">
        <f t="shared" si="0"/>
        <v>7945</v>
      </c>
      <c r="L36" s="366">
        <f t="shared" si="0"/>
        <v>0</v>
      </c>
      <c r="M36" s="366">
        <f t="shared" si="0"/>
        <v>6220</v>
      </c>
      <c r="N36" s="366">
        <f t="shared" si="0"/>
        <v>420</v>
      </c>
      <c r="O36" s="366">
        <f t="shared" si="0"/>
        <v>0</v>
      </c>
      <c r="P36" s="366">
        <f t="shared" si="0"/>
        <v>0</v>
      </c>
      <c r="Q36" s="366">
        <f t="shared" si="0"/>
        <v>0</v>
      </c>
      <c r="R36" s="366">
        <f t="shared" si="0"/>
        <v>1800</v>
      </c>
      <c r="S36" s="366">
        <f t="shared" si="0"/>
        <v>0</v>
      </c>
      <c r="T36" s="366">
        <f t="shared" si="0"/>
        <v>0</v>
      </c>
      <c r="U36" s="140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</sheetData>
  <mergeCells count="106">
    <mergeCell ref="U30:U31"/>
    <mergeCell ref="U33:U34"/>
    <mergeCell ref="A34:D36"/>
    <mergeCell ref="A30:A31"/>
    <mergeCell ref="B30:B31"/>
    <mergeCell ref="C30:C31"/>
    <mergeCell ref="D30:D31"/>
    <mergeCell ref="S33:S34"/>
    <mergeCell ref="T33:T34"/>
    <mergeCell ref="N33:N34"/>
    <mergeCell ref="O33:O34"/>
    <mergeCell ref="P33:P34"/>
    <mergeCell ref="Q33:Q34"/>
    <mergeCell ref="R33:R34"/>
    <mergeCell ref="G30:G31"/>
    <mergeCell ref="G33:G34"/>
    <mergeCell ref="M33:M34"/>
    <mergeCell ref="I33:I34"/>
    <mergeCell ref="J33:J34"/>
    <mergeCell ref="K33:K34"/>
    <mergeCell ref="L33:L34"/>
    <mergeCell ref="D27:D29"/>
    <mergeCell ref="A27:A29"/>
    <mergeCell ref="B27:B29"/>
    <mergeCell ref="C27:C29"/>
    <mergeCell ref="G22:G26"/>
    <mergeCell ref="I27:I28"/>
    <mergeCell ref="J27:J28"/>
    <mergeCell ref="K27:K28"/>
    <mergeCell ref="L27:L28"/>
    <mergeCell ref="G27:G28"/>
    <mergeCell ref="H27:H28"/>
    <mergeCell ref="A22:A26"/>
    <mergeCell ref="B22:B26"/>
    <mergeCell ref="C22:C26"/>
    <mergeCell ref="D22:D26"/>
    <mergeCell ref="I22:I25"/>
    <mergeCell ref="H22:H25"/>
    <mergeCell ref="P14:P16"/>
    <mergeCell ref="Q14:Q16"/>
    <mergeCell ref="R14:R16"/>
    <mergeCell ref="U27:U28"/>
    <mergeCell ref="M27:M28"/>
    <mergeCell ref="N27:N28"/>
    <mergeCell ref="O27:O28"/>
    <mergeCell ref="P27:P28"/>
    <mergeCell ref="Q27:Q28"/>
    <mergeCell ref="U14:U16"/>
    <mergeCell ref="R27:R28"/>
    <mergeCell ref="S27:S28"/>
    <mergeCell ref="T27:T28"/>
    <mergeCell ref="U22:U25"/>
    <mergeCell ref="S22:S25"/>
    <mergeCell ref="M22:M25"/>
    <mergeCell ref="S14:S16"/>
    <mergeCell ref="T14:T16"/>
    <mergeCell ref="M14:M16"/>
    <mergeCell ref="N14:N16"/>
    <mergeCell ref="O14:O16"/>
    <mergeCell ref="G8:G11"/>
    <mergeCell ref="I8:I11"/>
    <mergeCell ref="K8:K11"/>
    <mergeCell ref="H8:H11"/>
    <mergeCell ref="A8:A12"/>
    <mergeCell ref="K14:K16"/>
    <mergeCell ref="L14:L16"/>
    <mergeCell ref="F14:F15"/>
    <mergeCell ref="G14:G16"/>
    <mergeCell ref="H14:H16"/>
    <mergeCell ref="I14:I16"/>
    <mergeCell ref="J14:J16"/>
    <mergeCell ref="E14:E15"/>
    <mergeCell ref="J8:J11"/>
    <mergeCell ref="A7:E7"/>
    <mergeCell ref="A13:E13"/>
    <mergeCell ref="A14:A16"/>
    <mergeCell ref="B14:B16"/>
    <mergeCell ref="C14:C16"/>
    <mergeCell ref="D14:D16"/>
    <mergeCell ref="B8:B12"/>
    <mergeCell ref="C8:C12"/>
    <mergeCell ref="D8:D12"/>
    <mergeCell ref="M8:M11"/>
    <mergeCell ref="I5:T5"/>
    <mergeCell ref="U5:U6"/>
    <mergeCell ref="A1:U1"/>
    <mergeCell ref="A3:U3"/>
    <mergeCell ref="A4:U4"/>
    <mergeCell ref="A5:A6"/>
    <mergeCell ref="B5:B6"/>
    <mergeCell ref="C5:C6"/>
    <mergeCell ref="D5:D6"/>
    <mergeCell ref="E5:G5"/>
    <mergeCell ref="H5:H6"/>
    <mergeCell ref="Q8:Q11"/>
    <mergeCell ref="R8:R11"/>
    <mergeCell ref="S8:S11"/>
    <mergeCell ref="T8:T11"/>
    <mergeCell ref="N8:N11"/>
    <mergeCell ref="O8:O11"/>
    <mergeCell ref="P8:P11"/>
    <mergeCell ref="A2:D2"/>
    <mergeCell ref="E9:E11"/>
    <mergeCell ref="F9:F11"/>
    <mergeCell ref="U8:U11"/>
    <mergeCell ref="L8:L11"/>
  </mergeCells>
  <pageMargins left="0.19685039370078741" right="0.19685039370078741" top="0.82677165354330717" bottom="0.39370078740157483" header="0.19685039370078741" footer="0.19685039370078741"/>
  <pageSetup paperSize="9" scale="95" firstPageNumber="77" orientation="landscape" useFirstPageNumber="1" r:id="rId1"/>
  <headerFooter>
    <oddFooter>&amp;R&amp;"+,ธรรมดา"&amp;8&amp;P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V31"/>
  <sheetViews>
    <sheetView view="pageLayout" zoomScaleNormal="90" workbookViewId="0">
      <selection activeCell="W46" sqref="W46"/>
    </sheetView>
  </sheetViews>
  <sheetFormatPr defaultColWidth="9" defaultRowHeight="18.75"/>
  <cols>
    <col min="1" max="1" width="10.75" style="100" customWidth="1"/>
    <col min="2" max="2" width="10.625" style="100" customWidth="1"/>
    <col min="3" max="3" width="12.25" style="100" customWidth="1"/>
    <col min="4" max="4" width="12.125" style="100" customWidth="1"/>
    <col min="5" max="5" width="24.75" style="100" customWidth="1"/>
    <col min="6" max="6" width="6.75" style="367" customWidth="1"/>
    <col min="7" max="7" width="3.375" style="368" customWidth="1"/>
    <col min="8" max="8" width="5.875" style="368" customWidth="1"/>
    <col min="9" max="10" width="2.875" style="369" customWidth="1"/>
    <col min="11" max="11" width="2.875" style="370" customWidth="1"/>
    <col min="12" max="12" width="2.875" style="369" customWidth="1"/>
    <col min="13" max="13" width="2.875" style="370" customWidth="1"/>
    <col min="14" max="16" width="2.875" style="369" customWidth="1"/>
    <col min="17" max="17" width="2.875" style="370" customWidth="1"/>
    <col min="18" max="18" width="2.875" style="369" customWidth="1"/>
    <col min="19" max="19" width="2.875" style="370" customWidth="1"/>
    <col min="20" max="20" width="2.875" style="369" customWidth="1"/>
    <col min="21" max="21" width="4.5" style="100" customWidth="1"/>
    <col min="22" max="246" width="9" style="100"/>
    <col min="247" max="247" width="16.75" style="100" customWidth="1"/>
    <col min="248" max="248" width="12.75" style="100" customWidth="1"/>
    <col min="249" max="249" width="11.75" style="100" customWidth="1"/>
    <col min="250" max="250" width="11.25" style="100" customWidth="1"/>
    <col min="251" max="251" width="22.25" style="100" customWidth="1"/>
    <col min="252" max="252" width="10.25" style="100" customWidth="1"/>
    <col min="253" max="253" width="4.25" style="100" customWidth="1"/>
    <col min="254" max="254" width="7.875" style="100" customWidth="1"/>
    <col min="255" max="256" width="4" style="100" customWidth="1"/>
    <col min="257" max="16384" width="9" style="99"/>
  </cols>
  <sheetData>
    <row r="1" spans="1:256" s="390" customFormat="1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56" s="390" customFormat="1">
      <c r="A2" s="624" t="s">
        <v>382</v>
      </c>
      <c r="B2" s="624"/>
      <c r="C2" s="624"/>
      <c r="D2" s="624"/>
      <c r="E2" s="514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56">
      <c r="A3" s="634" t="s">
        <v>429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>
      <c r="A4" s="634" t="s">
        <v>450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>
      <c r="A5" s="626" t="s">
        <v>27</v>
      </c>
      <c r="B5" s="636" t="s">
        <v>26</v>
      </c>
      <c r="C5" s="636" t="s">
        <v>25</v>
      </c>
      <c r="D5" s="636" t="s">
        <v>24</v>
      </c>
      <c r="E5" s="636" t="s">
        <v>23</v>
      </c>
      <c r="F5" s="636"/>
      <c r="G5" s="636"/>
      <c r="H5" s="637" t="s">
        <v>22</v>
      </c>
      <c r="I5" s="637" t="s">
        <v>21</v>
      </c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26" t="s">
        <v>319</v>
      </c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39" customHeight="1">
      <c r="A6" s="635"/>
      <c r="B6" s="636"/>
      <c r="C6" s="636"/>
      <c r="D6" s="636"/>
      <c r="E6" s="522" t="s">
        <v>19</v>
      </c>
      <c r="F6" s="341" t="s">
        <v>18</v>
      </c>
      <c r="G6" s="165" t="s">
        <v>17</v>
      </c>
      <c r="H6" s="637"/>
      <c r="I6" s="523" t="s">
        <v>16</v>
      </c>
      <c r="J6" s="523" t="s">
        <v>15</v>
      </c>
      <c r="K6" s="523" t="s">
        <v>14</v>
      </c>
      <c r="L6" s="523" t="s">
        <v>13</v>
      </c>
      <c r="M6" s="523" t="s">
        <v>12</v>
      </c>
      <c r="N6" s="523" t="s">
        <v>11</v>
      </c>
      <c r="O6" s="373" t="s">
        <v>302</v>
      </c>
      <c r="P6" s="373" t="s">
        <v>9</v>
      </c>
      <c r="Q6" s="523" t="s">
        <v>8</v>
      </c>
      <c r="R6" s="523" t="s">
        <v>7</v>
      </c>
      <c r="S6" s="523" t="s">
        <v>6</v>
      </c>
      <c r="T6" s="523" t="s">
        <v>5</v>
      </c>
      <c r="U6" s="627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5" customHeight="1">
      <c r="A7" s="617" t="s">
        <v>430</v>
      </c>
      <c r="B7" s="618"/>
      <c r="C7" s="618"/>
      <c r="D7" s="618"/>
      <c r="E7" s="619"/>
      <c r="F7" s="341"/>
      <c r="G7" s="342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515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33" customHeight="1">
      <c r="A8" s="553" t="s">
        <v>457</v>
      </c>
      <c r="B8" s="553" t="s">
        <v>456</v>
      </c>
      <c r="C8" s="553" t="s">
        <v>437</v>
      </c>
      <c r="D8" s="553" t="s">
        <v>438</v>
      </c>
      <c r="E8" s="48" t="s">
        <v>439</v>
      </c>
      <c r="F8" s="167">
        <v>700</v>
      </c>
      <c r="G8" s="641" t="s">
        <v>36</v>
      </c>
      <c r="H8" s="643" t="s">
        <v>406</v>
      </c>
      <c r="I8" s="648"/>
      <c r="J8" s="775"/>
      <c r="K8" s="648">
        <v>7525</v>
      </c>
      <c r="L8" s="775"/>
      <c r="M8" s="648"/>
      <c r="N8" s="648"/>
      <c r="O8" s="648"/>
      <c r="P8" s="648"/>
      <c r="Q8" s="648"/>
      <c r="R8" s="648"/>
      <c r="S8" s="648"/>
      <c r="T8" s="648"/>
      <c r="U8" s="547" t="s">
        <v>78</v>
      </c>
    </row>
    <row r="9" spans="1:256" ht="48.75" customHeight="1">
      <c r="A9" s="553"/>
      <c r="B9" s="553"/>
      <c r="C9" s="553"/>
      <c r="D9" s="553"/>
      <c r="E9" s="565" t="s">
        <v>452</v>
      </c>
      <c r="F9" s="772">
        <v>6825</v>
      </c>
      <c r="G9" s="642"/>
      <c r="H9" s="644"/>
      <c r="I9" s="650"/>
      <c r="J9" s="776"/>
      <c r="K9" s="650"/>
      <c r="L9" s="776"/>
      <c r="M9" s="650"/>
      <c r="N9" s="650"/>
      <c r="O9" s="650"/>
      <c r="P9" s="650"/>
      <c r="Q9" s="650"/>
      <c r="R9" s="650"/>
      <c r="S9" s="650"/>
      <c r="T9" s="650"/>
      <c r="U9" s="548"/>
    </row>
    <row r="10" spans="1:256" ht="32.25" customHeight="1">
      <c r="A10" s="553"/>
      <c r="B10" s="553"/>
      <c r="C10" s="553"/>
      <c r="D10" s="553"/>
      <c r="E10" s="566"/>
      <c r="F10" s="773"/>
      <c r="G10" s="642"/>
      <c r="H10" s="644"/>
      <c r="I10" s="650"/>
      <c r="J10" s="776"/>
      <c r="K10" s="650"/>
      <c r="L10" s="776"/>
      <c r="M10" s="650"/>
      <c r="N10" s="650"/>
      <c r="O10" s="650"/>
      <c r="P10" s="650"/>
      <c r="Q10" s="650"/>
      <c r="R10" s="650"/>
      <c r="S10" s="650"/>
      <c r="T10" s="650"/>
      <c r="U10" s="548"/>
    </row>
    <row r="11" spans="1:256" ht="88.5" customHeight="1">
      <c r="A11" s="553"/>
      <c r="B11" s="553"/>
      <c r="C11" s="553"/>
      <c r="D11" s="553"/>
      <c r="E11" s="567"/>
      <c r="F11" s="774"/>
      <c r="G11" s="645"/>
      <c r="H11" s="644"/>
      <c r="I11" s="649"/>
      <c r="J11" s="777"/>
      <c r="K11" s="649"/>
      <c r="L11" s="777"/>
      <c r="M11" s="649"/>
      <c r="N11" s="649"/>
      <c r="O11" s="649"/>
      <c r="P11" s="649"/>
      <c r="Q11" s="649"/>
      <c r="R11" s="649"/>
      <c r="S11" s="649"/>
      <c r="T11" s="649"/>
      <c r="U11" s="549"/>
    </row>
    <row r="12" spans="1:256" ht="30" customHeight="1">
      <c r="A12" s="553"/>
      <c r="B12" s="553"/>
      <c r="C12" s="553"/>
      <c r="D12" s="553"/>
      <c r="E12" s="47" t="s">
        <v>398</v>
      </c>
      <c r="F12" s="174">
        <f>SUM(F8:F11)</f>
        <v>7525</v>
      </c>
      <c r="G12" s="196"/>
      <c r="H12" s="182"/>
      <c r="I12" s="213"/>
      <c r="J12" s="213"/>
      <c r="K12" s="213"/>
      <c r="L12" s="213"/>
      <c r="M12" s="213"/>
      <c r="N12" s="213"/>
      <c r="O12" s="192"/>
      <c r="P12" s="192"/>
      <c r="Q12" s="192"/>
      <c r="R12" s="192"/>
      <c r="S12" s="192"/>
      <c r="T12" s="192"/>
      <c r="U12" s="25"/>
    </row>
    <row r="13" spans="1:256" ht="18" customHeight="1">
      <c r="A13" s="778" t="s">
        <v>431</v>
      </c>
      <c r="B13" s="779"/>
      <c r="C13" s="779"/>
      <c r="D13" s="779"/>
      <c r="E13" s="780"/>
      <c r="F13" s="345"/>
      <c r="G13" s="346"/>
      <c r="H13" s="30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0"/>
    </row>
    <row r="14" spans="1:256" s="100" customFormat="1">
      <c r="A14" s="781" t="s">
        <v>288</v>
      </c>
      <c r="B14" s="598" t="s">
        <v>306</v>
      </c>
      <c r="C14" s="598" t="s">
        <v>282</v>
      </c>
      <c r="D14" s="598" t="s">
        <v>460</v>
      </c>
      <c r="E14" s="598" t="s">
        <v>461</v>
      </c>
      <c r="F14" s="787">
        <v>840</v>
      </c>
      <c r="G14" s="789" t="s">
        <v>274</v>
      </c>
      <c r="H14" s="792" t="s">
        <v>462</v>
      </c>
      <c r="I14" s="784"/>
      <c r="J14" s="784"/>
      <c r="K14" s="784">
        <v>420</v>
      </c>
      <c r="L14" s="784"/>
      <c r="M14" s="784"/>
      <c r="N14" s="784">
        <v>420</v>
      </c>
      <c r="O14" s="784"/>
      <c r="P14" s="784"/>
      <c r="Q14" s="784"/>
      <c r="R14" s="784"/>
      <c r="S14" s="784"/>
      <c r="T14" s="784"/>
      <c r="U14" s="795" t="s">
        <v>280</v>
      </c>
    </row>
    <row r="15" spans="1:256" s="100" customFormat="1">
      <c r="A15" s="782"/>
      <c r="B15" s="599"/>
      <c r="C15" s="599"/>
      <c r="D15" s="599"/>
      <c r="E15" s="600"/>
      <c r="F15" s="788"/>
      <c r="G15" s="790"/>
      <c r="H15" s="793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99"/>
    </row>
    <row r="16" spans="1:256" s="100" customFormat="1" ht="90.75" customHeight="1">
      <c r="A16" s="783"/>
      <c r="B16" s="600"/>
      <c r="C16" s="600"/>
      <c r="D16" s="600"/>
      <c r="E16" s="47" t="s">
        <v>2</v>
      </c>
      <c r="F16" s="348">
        <f>SUM(F14:F15)</f>
        <v>840</v>
      </c>
      <c r="G16" s="791"/>
      <c r="H16" s="794"/>
      <c r="I16" s="786"/>
      <c r="J16" s="786"/>
      <c r="K16" s="786"/>
      <c r="L16" s="786"/>
      <c r="M16" s="786"/>
      <c r="N16" s="786"/>
      <c r="O16" s="786"/>
      <c r="P16" s="786"/>
      <c r="Q16" s="786"/>
      <c r="R16" s="786"/>
      <c r="S16" s="786"/>
      <c r="T16" s="786"/>
      <c r="U16" s="796"/>
    </row>
    <row r="17" spans="1:256" s="100" customFormat="1" ht="37.5" customHeight="1">
      <c r="A17" s="600" t="s">
        <v>289</v>
      </c>
      <c r="B17" s="600" t="s">
        <v>307</v>
      </c>
      <c r="C17" s="600" t="s">
        <v>276</v>
      </c>
      <c r="D17" s="600" t="s">
        <v>283</v>
      </c>
      <c r="E17" s="481" t="s">
        <v>285</v>
      </c>
      <c r="F17" s="482">
        <v>600</v>
      </c>
      <c r="G17" s="790" t="s">
        <v>274</v>
      </c>
      <c r="H17" s="805" t="s">
        <v>432</v>
      </c>
      <c r="I17" s="803"/>
      <c r="J17" s="350"/>
      <c r="K17" s="350"/>
      <c r="L17" s="350"/>
      <c r="M17" s="790">
        <f>F21</f>
        <v>2500</v>
      </c>
      <c r="N17" s="350"/>
      <c r="O17" s="351"/>
      <c r="P17" s="350"/>
      <c r="Q17" s="350"/>
      <c r="R17" s="350"/>
      <c r="S17" s="800"/>
      <c r="T17" s="350"/>
      <c r="U17" s="799" t="s">
        <v>280</v>
      </c>
    </row>
    <row r="18" spans="1:256" s="100" customFormat="1" ht="37.5">
      <c r="A18" s="608"/>
      <c r="B18" s="608"/>
      <c r="C18" s="608"/>
      <c r="D18" s="608"/>
      <c r="E18" s="136" t="s">
        <v>284</v>
      </c>
      <c r="F18" s="349">
        <v>600</v>
      </c>
      <c r="G18" s="790"/>
      <c r="H18" s="805"/>
      <c r="I18" s="803"/>
      <c r="J18" s="350"/>
      <c r="K18" s="350"/>
      <c r="L18" s="350"/>
      <c r="M18" s="790"/>
      <c r="N18" s="350"/>
      <c r="O18" s="351"/>
      <c r="P18" s="350"/>
      <c r="Q18" s="350"/>
      <c r="R18" s="350"/>
      <c r="S18" s="800"/>
      <c r="T18" s="350"/>
      <c r="U18" s="799"/>
    </row>
    <row r="19" spans="1:256" s="100" customFormat="1" ht="37.5">
      <c r="A19" s="608"/>
      <c r="B19" s="608"/>
      <c r="C19" s="608"/>
      <c r="D19" s="608"/>
      <c r="E19" s="516" t="s">
        <v>286</v>
      </c>
      <c r="F19" s="352">
        <v>1000</v>
      </c>
      <c r="G19" s="790"/>
      <c r="H19" s="805"/>
      <c r="I19" s="803"/>
      <c r="J19" s="350"/>
      <c r="K19" s="350"/>
      <c r="L19" s="350"/>
      <c r="M19" s="790"/>
      <c r="N19" s="350"/>
      <c r="O19" s="351"/>
      <c r="P19" s="350"/>
      <c r="Q19" s="350"/>
      <c r="R19" s="350"/>
      <c r="S19" s="800"/>
      <c r="T19" s="350"/>
      <c r="U19" s="799"/>
    </row>
    <row r="20" spans="1:256" s="100" customFormat="1" ht="37.5">
      <c r="A20" s="608"/>
      <c r="B20" s="608"/>
      <c r="C20" s="608"/>
      <c r="D20" s="608"/>
      <c r="E20" s="516" t="s">
        <v>287</v>
      </c>
      <c r="F20" s="352">
        <v>300</v>
      </c>
      <c r="G20" s="790"/>
      <c r="H20" s="802"/>
      <c r="I20" s="804"/>
      <c r="J20" s="353"/>
      <c r="K20" s="353"/>
      <c r="L20" s="353"/>
      <c r="M20" s="791"/>
      <c r="N20" s="353"/>
      <c r="O20" s="354"/>
      <c r="P20" s="353"/>
      <c r="Q20" s="353"/>
      <c r="R20" s="353"/>
      <c r="S20" s="798"/>
      <c r="T20" s="353"/>
      <c r="U20" s="796"/>
    </row>
    <row r="21" spans="1:256" s="100" customFormat="1">
      <c r="A21" s="608"/>
      <c r="B21" s="608"/>
      <c r="C21" s="608"/>
      <c r="D21" s="608"/>
      <c r="E21" s="47" t="s">
        <v>2</v>
      </c>
      <c r="F21" s="355">
        <f>SUM(F17:F20)</f>
        <v>2500</v>
      </c>
      <c r="G21" s="790"/>
      <c r="H21" s="242"/>
      <c r="I21" s="356"/>
      <c r="J21" s="357"/>
      <c r="K21" s="357"/>
      <c r="L21" s="357"/>
      <c r="M21" s="358"/>
      <c r="N21" s="357"/>
      <c r="O21" s="357"/>
      <c r="P21" s="357"/>
      <c r="Q21" s="357"/>
      <c r="R21" s="357"/>
      <c r="S21" s="357"/>
      <c r="T21" s="357"/>
      <c r="U21" s="37"/>
    </row>
    <row r="22" spans="1:256" s="100" customFormat="1" ht="37.5" customHeight="1">
      <c r="A22" s="598" t="s">
        <v>277</v>
      </c>
      <c r="B22" s="598" t="s">
        <v>308</v>
      </c>
      <c r="C22" s="598" t="s">
        <v>278</v>
      </c>
      <c r="D22" s="598" t="s">
        <v>291</v>
      </c>
      <c r="E22" s="516" t="s">
        <v>290</v>
      </c>
      <c r="F22" s="359">
        <v>900</v>
      </c>
      <c r="G22" s="789" t="s">
        <v>274</v>
      </c>
      <c r="H22" s="801" t="s">
        <v>432</v>
      </c>
      <c r="I22" s="797"/>
      <c r="J22" s="797"/>
      <c r="K22" s="797"/>
      <c r="L22" s="797"/>
      <c r="M22" s="784">
        <f>F24</f>
        <v>1800</v>
      </c>
      <c r="N22" s="797"/>
      <c r="O22" s="797"/>
      <c r="P22" s="797"/>
      <c r="Q22" s="797"/>
      <c r="R22" s="797"/>
      <c r="S22" s="797"/>
      <c r="T22" s="797"/>
      <c r="U22" s="795" t="s">
        <v>280</v>
      </c>
    </row>
    <row r="23" spans="1:256" s="100" customFormat="1" ht="37.5">
      <c r="A23" s="599"/>
      <c r="B23" s="599"/>
      <c r="C23" s="599"/>
      <c r="D23" s="599"/>
      <c r="E23" s="516" t="s">
        <v>292</v>
      </c>
      <c r="F23" s="359">
        <v>900</v>
      </c>
      <c r="G23" s="791"/>
      <c r="H23" s="802"/>
      <c r="I23" s="798"/>
      <c r="J23" s="798"/>
      <c r="K23" s="798"/>
      <c r="L23" s="798"/>
      <c r="M23" s="786"/>
      <c r="N23" s="798"/>
      <c r="O23" s="798"/>
      <c r="P23" s="798"/>
      <c r="Q23" s="798"/>
      <c r="R23" s="798"/>
      <c r="S23" s="798"/>
      <c r="T23" s="798"/>
      <c r="U23" s="796"/>
    </row>
    <row r="24" spans="1:256" s="137" customFormat="1">
      <c r="A24" s="600"/>
      <c r="B24" s="600"/>
      <c r="C24" s="600"/>
      <c r="D24" s="600"/>
      <c r="E24" s="47" t="s">
        <v>2</v>
      </c>
      <c r="F24" s="360">
        <f>F22+F23</f>
        <v>1800</v>
      </c>
      <c r="G24" s="295"/>
      <c r="H24" s="176"/>
      <c r="I24" s="361"/>
      <c r="J24" s="361"/>
      <c r="K24" s="361"/>
      <c r="L24" s="361"/>
      <c r="M24" s="295"/>
      <c r="N24" s="361"/>
      <c r="O24" s="361"/>
      <c r="P24" s="361"/>
      <c r="Q24" s="361"/>
      <c r="R24" s="361"/>
      <c r="S24" s="361"/>
      <c r="T24" s="361"/>
      <c r="U24" s="139"/>
    </row>
    <row r="25" spans="1:256" s="100" customFormat="1" ht="56.25" customHeight="1">
      <c r="A25" s="599" t="s">
        <v>463</v>
      </c>
      <c r="B25" s="599" t="s">
        <v>309</v>
      </c>
      <c r="C25" s="599" t="s">
        <v>279</v>
      </c>
      <c r="D25" s="599" t="s">
        <v>294</v>
      </c>
      <c r="E25" s="517" t="s">
        <v>295</v>
      </c>
      <c r="F25" s="362">
        <v>1800</v>
      </c>
      <c r="G25" s="641" t="s">
        <v>274</v>
      </c>
      <c r="H25" s="519" t="s">
        <v>433</v>
      </c>
      <c r="I25" s="363"/>
      <c r="J25" s="363"/>
      <c r="K25" s="363"/>
      <c r="L25" s="363"/>
      <c r="M25" s="363"/>
      <c r="N25" s="363"/>
      <c r="O25" s="363"/>
      <c r="P25" s="363"/>
      <c r="Q25" s="520"/>
      <c r="R25" s="520">
        <v>1800</v>
      </c>
      <c r="S25" s="363"/>
      <c r="T25" s="363"/>
      <c r="U25" s="795" t="s">
        <v>280</v>
      </c>
    </row>
    <row r="26" spans="1:256" s="100" customFormat="1">
      <c r="A26" s="600"/>
      <c r="B26" s="600"/>
      <c r="C26" s="600"/>
      <c r="D26" s="600"/>
      <c r="E26" s="47" t="s">
        <v>2</v>
      </c>
      <c r="F26" s="355">
        <f>SUM(F25:F25)</f>
        <v>1800</v>
      </c>
      <c r="G26" s="645"/>
      <c r="H26" s="242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796"/>
    </row>
    <row r="27" spans="1:256" s="100" customFormat="1" ht="84">
      <c r="A27" s="516" t="s">
        <v>467</v>
      </c>
      <c r="B27" s="516" t="s">
        <v>464</v>
      </c>
      <c r="C27" s="516" t="s">
        <v>468</v>
      </c>
      <c r="D27" s="516" t="s">
        <v>465</v>
      </c>
      <c r="E27" s="504" t="s">
        <v>381</v>
      </c>
      <c r="F27" s="505" t="s">
        <v>0</v>
      </c>
      <c r="G27" s="196"/>
      <c r="H27" s="176" t="s">
        <v>466</v>
      </c>
      <c r="I27" s="295"/>
      <c r="J27" s="295"/>
      <c r="K27" s="295"/>
      <c r="L27" s="295" t="s">
        <v>0</v>
      </c>
      <c r="M27" s="295"/>
      <c r="N27" s="295"/>
      <c r="O27" s="295"/>
      <c r="P27" s="295"/>
      <c r="Q27" s="295"/>
      <c r="R27" s="295"/>
      <c r="S27" s="295"/>
      <c r="T27" s="295"/>
      <c r="U27" s="506" t="s">
        <v>280</v>
      </c>
    </row>
    <row r="28" spans="1:256" s="100" customFormat="1" ht="82.5" customHeight="1">
      <c r="A28" s="516" t="s">
        <v>293</v>
      </c>
      <c r="B28" s="516" t="s">
        <v>310</v>
      </c>
      <c r="C28" s="516" t="s">
        <v>469</v>
      </c>
      <c r="D28" s="516" t="s">
        <v>465</v>
      </c>
      <c r="E28" s="518" t="s">
        <v>296</v>
      </c>
      <c r="F28" s="294">
        <v>1920</v>
      </c>
      <c r="G28" s="641" t="s">
        <v>274</v>
      </c>
      <c r="H28" s="519" t="s">
        <v>432</v>
      </c>
      <c r="I28" s="641"/>
      <c r="J28" s="641"/>
      <c r="K28" s="641"/>
      <c r="L28" s="641"/>
      <c r="M28" s="641">
        <v>1920</v>
      </c>
      <c r="N28" s="789"/>
      <c r="O28" s="789"/>
      <c r="P28" s="789"/>
      <c r="Q28" s="789"/>
      <c r="R28" s="789"/>
      <c r="S28" s="789"/>
      <c r="T28" s="789"/>
      <c r="U28" s="795" t="s">
        <v>280</v>
      </c>
    </row>
    <row r="29" spans="1:256" s="100" customFormat="1">
      <c r="A29" s="806"/>
      <c r="B29" s="807"/>
      <c r="C29" s="807"/>
      <c r="D29" s="808"/>
      <c r="E29" s="47" t="s">
        <v>2</v>
      </c>
      <c r="F29" s="344">
        <v>1920</v>
      </c>
      <c r="G29" s="645"/>
      <c r="H29" s="242"/>
      <c r="I29" s="645"/>
      <c r="J29" s="645"/>
      <c r="K29" s="645"/>
      <c r="L29" s="645"/>
      <c r="M29" s="645"/>
      <c r="N29" s="791"/>
      <c r="O29" s="791"/>
      <c r="P29" s="791"/>
      <c r="Q29" s="791"/>
      <c r="R29" s="791"/>
      <c r="S29" s="791"/>
      <c r="T29" s="791"/>
      <c r="U29" s="796"/>
    </row>
    <row r="30" spans="1:256" s="100" customFormat="1">
      <c r="A30" s="809"/>
      <c r="B30" s="810"/>
      <c r="C30" s="810"/>
      <c r="D30" s="811"/>
      <c r="E30" s="47" t="s">
        <v>393</v>
      </c>
      <c r="F30" s="371">
        <f>SUM(F29,F26,F24,F21,F16)</f>
        <v>8860</v>
      </c>
      <c r="G30" s="521"/>
      <c r="H30" s="242"/>
      <c r="I30" s="521"/>
      <c r="J30" s="521"/>
      <c r="K30" s="521"/>
      <c r="L30" s="521"/>
      <c r="M30" s="521"/>
      <c r="N30" s="525"/>
      <c r="O30" s="525"/>
      <c r="P30" s="525"/>
      <c r="Q30" s="525"/>
      <c r="R30" s="525"/>
      <c r="S30" s="525"/>
      <c r="T30" s="525"/>
      <c r="U30" s="524"/>
    </row>
    <row r="31" spans="1:256" ht="37.5">
      <c r="A31" s="812"/>
      <c r="B31" s="813"/>
      <c r="C31" s="813"/>
      <c r="D31" s="814"/>
      <c r="E31" s="141" t="s">
        <v>1</v>
      </c>
      <c r="F31" s="372">
        <f>F12+F30</f>
        <v>16385</v>
      </c>
      <c r="G31" s="364"/>
      <c r="H31" s="365"/>
      <c r="I31" s="366">
        <f>SUM(I7:I30)</f>
        <v>0</v>
      </c>
      <c r="J31" s="366">
        <f t="shared" ref="J31:T31" si="0">SUM(J7:J30)</f>
        <v>0</v>
      </c>
      <c r="K31" s="366">
        <f t="shared" si="0"/>
        <v>7945</v>
      </c>
      <c r="L31" s="366">
        <f t="shared" si="0"/>
        <v>0</v>
      </c>
      <c r="M31" s="366">
        <f t="shared" si="0"/>
        <v>6220</v>
      </c>
      <c r="N31" s="366">
        <f t="shared" si="0"/>
        <v>420</v>
      </c>
      <c r="O31" s="366">
        <f t="shared" si="0"/>
        <v>0</v>
      </c>
      <c r="P31" s="366">
        <f t="shared" si="0"/>
        <v>0</v>
      </c>
      <c r="Q31" s="366">
        <f t="shared" si="0"/>
        <v>0</v>
      </c>
      <c r="R31" s="366">
        <f t="shared" si="0"/>
        <v>1800</v>
      </c>
      <c r="S31" s="366">
        <f t="shared" si="0"/>
        <v>0</v>
      </c>
      <c r="T31" s="366">
        <f t="shared" si="0"/>
        <v>0</v>
      </c>
      <c r="U31" s="140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</sheetData>
  <mergeCells count="106">
    <mergeCell ref="R28:R29"/>
    <mergeCell ref="S28:S29"/>
    <mergeCell ref="T28:T29"/>
    <mergeCell ref="U28:U29"/>
    <mergeCell ref="A29:D31"/>
    <mergeCell ref="M28:M29"/>
    <mergeCell ref="N28:N29"/>
    <mergeCell ref="O28:O29"/>
    <mergeCell ref="P28:P29"/>
    <mergeCell ref="Q28:Q29"/>
    <mergeCell ref="G28:G29"/>
    <mergeCell ref="I28:I29"/>
    <mergeCell ref="J28:J29"/>
    <mergeCell ref="K28:K29"/>
    <mergeCell ref="L28:L29"/>
    <mergeCell ref="A25:A26"/>
    <mergeCell ref="B25:B26"/>
    <mergeCell ref="C25:C26"/>
    <mergeCell ref="D25:D26"/>
    <mergeCell ref="G25:G26"/>
    <mergeCell ref="U25:U26"/>
    <mergeCell ref="M22:M23"/>
    <mergeCell ref="N22:N23"/>
    <mergeCell ref="O22:O23"/>
    <mergeCell ref="P22:P23"/>
    <mergeCell ref="Q22:Q23"/>
    <mergeCell ref="H22:H23"/>
    <mergeCell ref="I22:I23"/>
    <mergeCell ref="J22:J23"/>
    <mergeCell ref="K22:K23"/>
    <mergeCell ref="L22:L23"/>
    <mergeCell ref="A22:A24"/>
    <mergeCell ref="B22:B24"/>
    <mergeCell ref="C22:C24"/>
    <mergeCell ref="D22:D24"/>
    <mergeCell ref="M17:M20"/>
    <mergeCell ref="S17:S20"/>
    <mergeCell ref="U17:U20"/>
    <mergeCell ref="A17:A21"/>
    <mergeCell ref="B17:B21"/>
    <mergeCell ref="C17:C21"/>
    <mergeCell ref="D17:D21"/>
    <mergeCell ref="G17:G21"/>
    <mergeCell ref="R22:R23"/>
    <mergeCell ref="S22:S23"/>
    <mergeCell ref="T22:T23"/>
    <mergeCell ref="U22:U23"/>
    <mergeCell ref="A13:E13"/>
    <mergeCell ref="A14:A16"/>
    <mergeCell ref="B14:B16"/>
    <mergeCell ref="C14:C16"/>
    <mergeCell ref="D14:D16"/>
    <mergeCell ref="E14:E15"/>
    <mergeCell ref="F14:F15"/>
    <mergeCell ref="L8:L11"/>
    <mergeCell ref="G22:G23"/>
    <mergeCell ref="H17:H20"/>
    <mergeCell ref="I17:I20"/>
    <mergeCell ref="A7:E7"/>
    <mergeCell ref="A8:A12"/>
    <mergeCell ref="B8:B12"/>
    <mergeCell ref="C8:C12"/>
    <mergeCell ref="D8:D12"/>
    <mergeCell ref="E9:E11"/>
    <mergeCell ref="Q8:Q11"/>
    <mergeCell ref="R8:R11"/>
    <mergeCell ref="S8:S11"/>
    <mergeCell ref="M8:M11"/>
    <mergeCell ref="N8:N11"/>
    <mergeCell ref="O8:O11"/>
    <mergeCell ref="P8:P11"/>
    <mergeCell ref="G8:G11"/>
    <mergeCell ref="H8:H11"/>
    <mergeCell ref="I8:I11"/>
    <mergeCell ref="J8:J11"/>
    <mergeCell ref="K8:K11"/>
    <mergeCell ref="F9:F11"/>
    <mergeCell ref="T8:T11"/>
    <mergeCell ref="U8:U11"/>
    <mergeCell ref="Q14:Q16"/>
    <mergeCell ref="R14:R16"/>
    <mergeCell ref="S14:S16"/>
    <mergeCell ref="T14:T16"/>
    <mergeCell ref="U14:U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I5:T5"/>
    <mergeCell ref="U5:U6"/>
    <mergeCell ref="A1:U1"/>
    <mergeCell ref="A3:U3"/>
    <mergeCell ref="A4:U4"/>
    <mergeCell ref="A5:A6"/>
    <mergeCell ref="B5:B6"/>
    <mergeCell ref="C5:C6"/>
    <mergeCell ref="D5:D6"/>
    <mergeCell ref="E5:G5"/>
    <mergeCell ref="H5:H6"/>
    <mergeCell ref="A2:D2"/>
  </mergeCells>
  <pageMargins left="0.23622047244094491" right="0.23622047244094491" top="0.55118110236220474" bottom="0.43307086614173229" header="0.31496062992125984" footer="0.31496062992125984"/>
  <pageSetup firstPageNumber="80" orientation="landscape" useFirstPageNumber="1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4"/>
  <sheetViews>
    <sheetView tabSelected="1" view="pageLayout" zoomScale="90" zoomScaleNormal="100" zoomScaleSheetLayoutView="100" zoomScalePageLayoutView="90" workbookViewId="0">
      <selection activeCell="D54" sqref="D54"/>
    </sheetView>
  </sheetViews>
  <sheetFormatPr defaultRowHeight="18.75"/>
  <cols>
    <col min="1" max="1" width="12.875" style="100" customWidth="1"/>
    <col min="2" max="4" width="11.375" style="100" customWidth="1"/>
    <col min="5" max="5" width="20.375" style="100" customWidth="1"/>
    <col min="6" max="6" width="7.75" style="440" customWidth="1"/>
    <col min="7" max="7" width="3.625" style="441" customWidth="1"/>
    <col min="8" max="8" width="6.625" style="100" customWidth="1"/>
    <col min="9" max="10" width="2.875" style="440" customWidth="1"/>
    <col min="11" max="11" width="2.875" style="442" customWidth="1"/>
    <col min="12" max="12" width="2.875" style="440" customWidth="1"/>
    <col min="13" max="13" width="2.875" style="442" customWidth="1"/>
    <col min="14" max="16" width="2.875" style="440" customWidth="1"/>
    <col min="17" max="17" width="2.875" style="442" customWidth="1"/>
    <col min="18" max="18" width="2.875" style="440" customWidth="1"/>
    <col min="19" max="19" width="2.875" style="442" customWidth="1"/>
    <col min="20" max="20" width="2.875" style="440" customWidth="1"/>
    <col min="21" max="21" width="6.125" style="100" customWidth="1"/>
    <col min="22" max="246" width="9" style="100"/>
    <col min="247" max="247" width="16.75" style="100" customWidth="1"/>
    <col min="248" max="248" width="12.75" style="100" customWidth="1"/>
    <col min="249" max="249" width="11.75" style="100" customWidth="1"/>
    <col min="250" max="250" width="11.25" style="100" customWidth="1"/>
    <col min="251" max="251" width="22.25" style="100" customWidth="1"/>
    <col min="252" max="252" width="10.25" style="100" customWidth="1"/>
    <col min="253" max="253" width="4.25" style="100" customWidth="1"/>
    <col min="254" max="254" width="7.875" style="100" customWidth="1"/>
    <col min="255" max="266" width="4" style="100" customWidth="1"/>
    <col min="267" max="267" width="12.75" style="100" customWidth="1"/>
    <col min="268" max="502" width="9" style="100"/>
    <col min="503" max="503" width="16.75" style="100" customWidth="1"/>
    <col min="504" max="504" width="12.75" style="100" customWidth="1"/>
    <col min="505" max="505" width="11.75" style="100" customWidth="1"/>
    <col min="506" max="506" width="11.25" style="100" customWidth="1"/>
    <col min="507" max="507" width="22.25" style="100" customWidth="1"/>
    <col min="508" max="508" width="10.25" style="100" customWidth="1"/>
    <col min="509" max="509" width="4.25" style="100" customWidth="1"/>
    <col min="510" max="510" width="7.875" style="100" customWidth="1"/>
    <col min="511" max="522" width="4" style="100" customWidth="1"/>
    <col min="523" max="523" width="12.75" style="100" customWidth="1"/>
    <col min="524" max="758" width="9" style="100"/>
    <col min="759" max="759" width="16.75" style="100" customWidth="1"/>
    <col min="760" max="760" width="12.75" style="100" customWidth="1"/>
    <col min="761" max="761" width="11.75" style="100" customWidth="1"/>
    <col min="762" max="762" width="11.25" style="100" customWidth="1"/>
    <col min="763" max="763" width="22.25" style="100" customWidth="1"/>
    <col min="764" max="764" width="10.25" style="100" customWidth="1"/>
    <col min="765" max="765" width="4.25" style="100" customWidth="1"/>
    <col min="766" max="766" width="7.875" style="100" customWidth="1"/>
    <col min="767" max="778" width="4" style="100" customWidth="1"/>
    <col min="779" max="779" width="12.75" style="100" customWidth="1"/>
    <col min="780" max="1014" width="9" style="100"/>
    <col min="1015" max="1015" width="16.75" style="100" customWidth="1"/>
    <col min="1016" max="1016" width="12.75" style="100" customWidth="1"/>
    <col min="1017" max="1017" width="11.75" style="100" customWidth="1"/>
    <col min="1018" max="1018" width="11.25" style="100" customWidth="1"/>
    <col min="1019" max="1019" width="22.25" style="100" customWidth="1"/>
    <col min="1020" max="1020" width="10.25" style="100" customWidth="1"/>
    <col min="1021" max="1021" width="4.25" style="100" customWidth="1"/>
    <col min="1022" max="1022" width="7.875" style="100" customWidth="1"/>
    <col min="1023" max="1034" width="4" style="100" customWidth="1"/>
    <col min="1035" max="1035" width="12.75" style="100" customWidth="1"/>
    <col min="1036" max="1270" width="9" style="100"/>
    <col min="1271" max="1271" width="16.75" style="100" customWidth="1"/>
    <col min="1272" max="1272" width="12.75" style="100" customWidth="1"/>
    <col min="1273" max="1273" width="11.75" style="100" customWidth="1"/>
    <col min="1274" max="1274" width="11.25" style="100" customWidth="1"/>
    <col min="1275" max="1275" width="22.25" style="100" customWidth="1"/>
    <col min="1276" max="1276" width="10.25" style="100" customWidth="1"/>
    <col min="1277" max="1277" width="4.25" style="100" customWidth="1"/>
    <col min="1278" max="1278" width="7.875" style="100" customWidth="1"/>
    <col min="1279" max="1290" width="4" style="100" customWidth="1"/>
    <col min="1291" max="1291" width="12.75" style="100" customWidth="1"/>
    <col min="1292" max="1526" width="9" style="100"/>
    <col min="1527" max="1527" width="16.75" style="100" customWidth="1"/>
    <col min="1528" max="1528" width="12.75" style="100" customWidth="1"/>
    <col min="1529" max="1529" width="11.75" style="100" customWidth="1"/>
    <col min="1530" max="1530" width="11.25" style="100" customWidth="1"/>
    <col min="1531" max="1531" width="22.25" style="100" customWidth="1"/>
    <col min="1532" max="1532" width="10.25" style="100" customWidth="1"/>
    <col min="1533" max="1533" width="4.25" style="100" customWidth="1"/>
    <col min="1534" max="1534" width="7.875" style="100" customWidth="1"/>
    <col min="1535" max="1546" width="4" style="100" customWidth="1"/>
    <col min="1547" max="1547" width="12.75" style="100" customWidth="1"/>
    <col min="1548" max="1782" width="9" style="100"/>
    <col min="1783" max="1783" width="16.75" style="100" customWidth="1"/>
    <col min="1784" max="1784" width="12.75" style="100" customWidth="1"/>
    <col min="1785" max="1785" width="11.75" style="100" customWidth="1"/>
    <col min="1786" max="1786" width="11.25" style="100" customWidth="1"/>
    <col min="1787" max="1787" width="22.25" style="100" customWidth="1"/>
    <col min="1788" max="1788" width="10.25" style="100" customWidth="1"/>
    <col min="1789" max="1789" width="4.25" style="100" customWidth="1"/>
    <col min="1790" max="1790" width="7.875" style="100" customWidth="1"/>
    <col min="1791" max="1802" width="4" style="100" customWidth="1"/>
    <col min="1803" max="1803" width="12.75" style="100" customWidth="1"/>
    <col min="1804" max="2038" width="9" style="100"/>
    <col min="2039" max="2039" width="16.75" style="100" customWidth="1"/>
    <col min="2040" max="2040" width="12.75" style="100" customWidth="1"/>
    <col min="2041" max="2041" width="11.75" style="100" customWidth="1"/>
    <col min="2042" max="2042" width="11.25" style="100" customWidth="1"/>
    <col min="2043" max="2043" width="22.25" style="100" customWidth="1"/>
    <col min="2044" max="2044" width="10.25" style="100" customWidth="1"/>
    <col min="2045" max="2045" width="4.25" style="100" customWidth="1"/>
    <col min="2046" max="2046" width="7.875" style="100" customWidth="1"/>
    <col min="2047" max="2058" width="4" style="100" customWidth="1"/>
    <col min="2059" max="2059" width="12.75" style="100" customWidth="1"/>
    <col min="2060" max="2294" width="9" style="100"/>
    <col min="2295" max="2295" width="16.75" style="100" customWidth="1"/>
    <col min="2296" max="2296" width="12.75" style="100" customWidth="1"/>
    <col min="2297" max="2297" width="11.75" style="100" customWidth="1"/>
    <col min="2298" max="2298" width="11.25" style="100" customWidth="1"/>
    <col min="2299" max="2299" width="22.25" style="100" customWidth="1"/>
    <col min="2300" max="2300" width="10.25" style="100" customWidth="1"/>
    <col min="2301" max="2301" width="4.25" style="100" customWidth="1"/>
    <col min="2302" max="2302" width="7.875" style="100" customWidth="1"/>
    <col min="2303" max="2314" width="4" style="100" customWidth="1"/>
    <col min="2315" max="2315" width="12.75" style="100" customWidth="1"/>
    <col min="2316" max="2550" width="9" style="100"/>
    <col min="2551" max="2551" width="16.75" style="100" customWidth="1"/>
    <col min="2552" max="2552" width="12.75" style="100" customWidth="1"/>
    <col min="2553" max="2553" width="11.75" style="100" customWidth="1"/>
    <col min="2554" max="2554" width="11.25" style="100" customWidth="1"/>
    <col min="2555" max="2555" width="22.25" style="100" customWidth="1"/>
    <col min="2556" max="2556" width="10.25" style="100" customWidth="1"/>
    <col min="2557" max="2557" width="4.25" style="100" customWidth="1"/>
    <col min="2558" max="2558" width="7.875" style="100" customWidth="1"/>
    <col min="2559" max="2570" width="4" style="100" customWidth="1"/>
    <col min="2571" max="2571" width="12.75" style="100" customWidth="1"/>
    <col min="2572" max="2806" width="9" style="100"/>
    <col min="2807" max="2807" width="16.75" style="100" customWidth="1"/>
    <col min="2808" max="2808" width="12.75" style="100" customWidth="1"/>
    <col min="2809" max="2809" width="11.75" style="100" customWidth="1"/>
    <col min="2810" max="2810" width="11.25" style="100" customWidth="1"/>
    <col min="2811" max="2811" width="22.25" style="100" customWidth="1"/>
    <col min="2812" max="2812" width="10.25" style="100" customWidth="1"/>
    <col min="2813" max="2813" width="4.25" style="100" customWidth="1"/>
    <col min="2814" max="2814" width="7.875" style="100" customWidth="1"/>
    <col min="2815" max="2826" width="4" style="100" customWidth="1"/>
    <col min="2827" max="2827" width="12.75" style="100" customWidth="1"/>
    <col min="2828" max="3062" width="9" style="100"/>
    <col min="3063" max="3063" width="16.75" style="100" customWidth="1"/>
    <col min="3064" max="3064" width="12.75" style="100" customWidth="1"/>
    <col min="3065" max="3065" width="11.75" style="100" customWidth="1"/>
    <col min="3066" max="3066" width="11.25" style="100" customWidth="1"/>
    <col min="3067" max="3067" width="22.25" style="100" customWidth="1"/>
    <col min="3068" max="3068" width="10.25" style="100" customWidth="1"/>
    <col min="3069" max="3069" width="4.25" style="100" customWidth="1"/>
    <col min="3070" max="3070" width="7.875" style="100" customWidth="1"/>
    <col min="3071" max="3082" width="4" style="100" customWidth="1"/>
    <col min="3083" max="3083" width="12.75" style="100" customWidth="1"/>
    <col min="3084" max="3318" width="9" style="100"/>
    <col min="3319" max="3319" width="16.75" style="100" customWidth="1"/>
    <col min="3320" max="3320" width="12.75" style="100" customWidth="1"/>
    <col min="3321" max="3321" width="11.75" style="100" customWidth="1"/>
    <col min="3322" max="3322" width="11.25" style="100" customWidth="1"/>
    <col min="3323" max="3323" width="22.25" style="100" customWidth="1"/>
    <col min="3324" max="3324" width="10.25" style="100" customWidth="1"/>
    <col min="3325" max="3325" width="4.25" style="100" customWidth="1"/>
    <col min="3326" max="3326" width="7.875" style="100" customWidth="1"/>
    <col min="3327" max="3338" width="4" style="100" customWidth="1"/>
    <col min="3339" max="3339" width="12.75" style="100" customWidth="1"/>
    <col min="3340" max="3574" width="9" style="100"/>
    <col min="3575" max="3575" width="16.75" style="100" customWidth="1"/>
    <col min="3576" max="3576" width="12.75" style="100" customWidth="1"/>
    <col min="3577" max="3577" width="11.75" style="100" customWidth="1"/>
    <col min="3578" max="3578" width="11.25" style="100" customWidth="1"/>
    <col min="3579" max="3579" width="22.25" style="100" customWidth="1"/>
    <col min="3580" max="3580" width="10.25" style="100" customWidth="1"/>
    <col min="3581" max="3581" width="4.25" style="100" customWidth="1"/>
    <col min="3582" max="3582" width="7.875" style="100" customWidth="1"/>
    <col min="3583" max="3594" width="4" style="100" customWidth="1"/>
    <col min="3595" max="3595" width="12.75" style="100" customWidth="1"/>
    <col min="3596" max="3830" width="9" style="100"/>
    <col min="3831" max="3831" width="16.75" style="100" customWidth="1"/>
    <col min="3832" max="3832" width="12.75" style="100" customWidth="1"/>
    <col min="3833" max="3833" width="11.75" style="100" customWidth="1"/>
    <col min="3834" max="3834" width="11.25" style="100" customWidth="1"/>
    <col min="3835" max="3835" width="22.25" style="100" customWidth="1"/>
    <col min="3836" max="3836" width="10.25" style="100" customWidth="1"/>
    <col min="3837" max="3837" width="4.25" style="100" customWidth="1"/>
    <col min="3838" max="3838" width="7.875" style="100" customWidth="1"/>
    <col min="3839" max="3850" width="4" style="100" customWidth="1"/>
    <col min="3851" max="3851" width="12.75" style="100" customWidth="1"/>
    <col min="3852" max="4086" width="9" style="100"/>
    <col min="4087" max="4087" width="16.75" style="100" customWidth="1"/>
    <col min="4088" max="4088" width="12.75" style="100" customWidth="1"/>
    <col min="4089" max="4089" width="11.75" style="100" customWidth="1"/>
    <col min="4090" max="4090" width="11.25" style="100" customWidth="1"/>
    <col min="4091" max="4091" width="22.25" style="100" customWidth="1"/>
    <col min="4092" max="4092" width="10.25" style="100" customWidth="1"/>
    <col min="4093" max="4093" width="4.25" style="100" customWidth="1"/>
    <col min="4094" max="4094" width="7.875" style="100" customWidth="1"/>
    <col min="4095" max="4106" width="4" style="100" customWidth="1"/>
    <col min="4107" max="4107" width="12.75" style="100" customWidth="1"/>
    <col min="4108" max="4342" width="9" style="100"/>
    <col min="4343" max="4343" width="16.75" style="100" customWidth="1"/>
    <col min="4344" max="4344" width="12.75" style="100" customWidth="1"/>
    <col min="4345" max="4345" width="11.75" style="100" customWidth="1"/>
    <col min="4346" max="4346" width="11.25" style="100" customWidth="1"/>
    <col min="4347" max="4347" width="22.25" style="100" customWidth="1"/>
    <col min="4348" max="4348" width="10.25" style="100" customWidth="1"/>
    <col min="4349" max="4349" width="4.25" style="100" customWidth="1"/>
    <col min="4350" max="4350" width="7.875" style="100" customWidth="1"/>
    <col min="4351" max="4362" width="4" style="100" customWidth="1"/>
    <col min="4363" max="4363" width="12.75" style="100" customWidth="1"/>
    <col min="4364" max="4598" width="9" style="100"/>
    <col min="4599" max="4599" width="16.75" style="100" customWidth="1"/>
    <col min="4600" max="4600" width="12.75" style="100" customWidth="1"/>
    <col min="4601" max="4601" width="11.75" style="100" customWidth="1"/>
    <col min="4602" max="4602" width="11.25" style="100" customWidth="1"/>
    <col min="4603" max="4603" width="22.25" style="100" customWidth="1"/>
    <col min="4604" max="4604" width="10.25" style="100" customWidth="1"/>
    <col min="4605" max="4605" width="4.25" style="100" customWidth="1"/>
    <col min="4606" max="4606" width="7.875" style="100" customWidth="1"/>
    <col min="4607" max="4618" width="4" style="100" customWidth="1"/>
    <col min="4619" max="4619" width="12.75" style="100" customWidth="1"/>
    <col min="4620" max="4854" width="9" style="100"/>
    <col min="4855" max="4855" width="16.75" style="100" customWidth="1"/>
    <col min="4856" max="4856" width="12.75" style="100" customWidth="1"/>
    <col min="4857" max="4857" width="11.75" style="100" customWidth="1"/>
    <col min="4858" max="4858" width="11.25" style="100" customWidth="1"/>
    <col min="4859" max="4859" width="22.25" style="100" customWidth="1"/>
    <col min="4860" max="4860" width="10.25" style="100" customWidth="1"/>
    <col min="4861" max="4861" width="4.25" style="100" customWidth="1"/>
    <col min="4862" max="4862" width="7.875" style="100" customWidth="1"/>
    <col min="4863" max="4874" width="4" style="100" customWidth="1"/>
    <col min="4875" max="4875" width="12.75" style="100" customWidth="1"/>
    <col min="4876" max="5110" width="9" style="100"/>
    <col min="5111" max="5111" width="16.75" style="100" customWidth="1"/>
    <col min="5112" max="5112" width="12.75" style="100" customWidth="1"/>
    <col min="5113" max="5113" width="11.75" style="100" customWidth="1"/>
    <col min="5114" max="5114" width="11.25" style="100" customWidth="1"/>
    <col min="5115" max="5115" width="22.25" style="100" customWidth="1"/>
    <col min="5116" max="5116" width="10.25" style="100" customWidth="1"/>
    <col min="5117" max="5117" width="4.25" style="100" customWidth="1"/>
    <col min="5118" max="5118" width="7.875" style="100" customWidth="1"/>
    <col min="5119" max="5130" width="4" style="100" customWidth="1"/>
    <col min="5131" max="5131" width="12.75" style="100" customWidth="1"/>
    <col min="5132" max="5366" width="9" style="100"/>
    <col min="5367" max="5367" width="16.75" style="100" customWidth="1"/>
    <col min="5368" max="5368" width="12.75" style="100" customWidth="1"/>
    <col min="5369" max="5369" width="11.75" style="100" customWidth="1"/>
    <col min="5370" max="5370" width="11.25" style="100" customWidth="1"/>
    <col min="5371" max="5371" width="22.25" style="100" customWidth="1"/>
    <col min="5372" max="5372" width="10.25" style="100" customWidth="1"/>
    <col min="5373" max="5373" width="4.25" style="100" customWidth="1"/>
    <col min="5374" max="5374" width="7.875" style="100" customWidth="1"/>
    <col min="5375" max="5386" width="4" style="100" customWidth="1"/>
    <col min="5387" max="5387" width="12.75" style="100" customWidth="1"/>
    <col min="5388" max="5622" width="9" style="100"/>
    <col min="5623" max="5623" width="16.75" style="100" customWidth="1"/>
    <col min="5624" max="5624" width="12.75" style="100" customWidth="1"/>
    <col min="5625" max="5625" width="11.75" style="100" customWidth="1"/>
    <col min="5626" max="5626" width="11.25" style="100" customWidth="1"/>
    <col min="5627" max="5627" width="22.25" style="100" customWidth="1"/>
    <col min="5628" max="5628" width="10.25" style="100" customWidth="1"/>
    <col min="5629" max="5629" width="4.25" style="100" customWidth="1"/>
    <col min="5630" max="5630" width="7.875" style="100" customWidth="1"/>
    <col min="5631" max="5642" width="4" style="100" customWidth="1"/>
    <col min="5643" max="5643" width="12.75" style="100" customWidth="1"/>
    <col min="5644" max="5878" width="9" style="100"/>
    <col min="5879" max="5879" width="16.75" style="100" customWidth="1"/>
    <col min="5880" max="5880" width="12.75" style="100" customWidth="1"/>
    <col min="5881" max="5881" width="11.75" style="100" customWidth="1"/>
    <col min="5882" max="5882" width="11.25" style="100" customWidth="1"/>
    <col min="5883" max="5883" width="22.25" style="100" customWidth="1"/>
    <col min="5884" max="5884" width="10.25" style="100" customWidth="1"/>
    <col min="5885" max="5885" width="4.25" style="100" customWidth="1"/>
    <col min="5886" max="5886" width="7.875" style="100" customWidth="1"/>
    <col min="5887" max="5898" width="4" style="100" customWidth="1"/>
    <col min="5899" max="5899" width="12.75" style="100" customWidth="1"/>
    <col min="5900" max="6134" width="9" style="100"/>
    <col min="6135" max="6135" width="16.75" style="100" customWidth="1"/>
    <col min="6136" max="6136" width="12.75" style="100" customWidth="1"/>
    <col min="6137" max="6137" width="11.75" style="100" customWidth="1"/>
    <col min="6138" max="6138" width="11.25" style="100" customWidth="1"/>
    <col min="6139" max="6139" width="22.25" style="100" customWidth="1"/>
    <col min="6140" max="6140" width="10.25" style="100" customWidth="1"/>
    <col min="6141" max="6141" width="4.25" style="100" customWidth="1"/>
    <col min="6142" max="6142" width="7.875" style="100" customWidth="1"/>
    <col min="6143" max="6154" width="4" style="100" customWidth="1"/>
    <col min="6155" max="6155" width="12.75" style="100" customWidth="1"/>
    <col min="6156" max="6390" width="9" style="100"/>
    <col min="6391" max="6391" width="16.75" style="100" customWidth="1"/>
    <col min="6392" max="6392" width="12.75" style="100" customWidth="1"/>
    <col min="6393" max="6393" width="11.75" style="100" customWidth="1"/>
    <col min="6394" max="6394" width="11.25" style="100" customWidth="1"/>
    <col min="6395" max="6395" width="22.25" style="100" customWidth="1"/>
    <col min="6396" max="6396" width="10.25" style="100" customWidth="1"/>
    <col min="6397" max="6397" width="4.25" style="100" customWidth="1"/>
    <col min="6398" max="6398" width="7.875" style="100" customWidth="1"/>
    <col min="6399" max="6410" width="4" style="100" customWidth="1"/>
    <col min="6411" max="6411" width="12.75" style="100" customWidth="1"/>
    <col min="6412" max="6646" width="9" style="100"/>
    <col min="6647" max="6647" width="16.75" style="100" customWidth="1"/>
    <col min="6648" max="6648" width="12.75" style="100" customWidth="1"/>
    <col min="6649" max="6649" width="11.75" style="100" customWidth="1"/>
    <col min="6650" max="6650" width="11.25" style="100" customWidth="1"/>
    <col min="6651" max="6651" width="22.25" style="100" customWidth="1"/>
    <col min="6652" max="6652" width="10.25" style="100" customWidth="1"/>
    <col min="6653" max="6653" width="4.25" style="100" customWidth="1"/>
    <col min="6654" max="6654" width="7.875" style="100" customWidth="1"/>
    <col min="6655" max="6666" width="4" style="100" customWidth="1"/>
    <col min="6667" max="6667" width="12.75" style="100" customWidth="1"/>
    <col min="6668" max="6902" width="9" style="100"/>
    <col min="6903" max="6903" width="16.75" style="100" customWidth="1"/>
    <col min="6904" max="6904" width="12.75" style="100" customWidth="1"/>
    <col min="6905" max="6905" width="11.75" style="100" customWidth="1"/>
    <col min="6906" max="6906" width="11.25" style="100" customWidth="1"/>
    <col min="6907" max="6907" width="22.25" style="100" customWidth="1"/>
    <col min="6908" max="6908" width="10.25" style="100" customWidth="1"/>
    <col min="6909" max="6909" width="4.25" style="100" customWidth="1"/>
    <col min="6910" max="6910" width="7.875" style="100" customWidth="1"/>
    <col min="6911" max="6922" width="4" style="100" customWidth="1"/>
    <col min="6923" max="6923" width="12.75" style="100" customWidth="1"/>
    <col min="6924" max="7158" width="9" style="100"/>
    <col min="7159" max="7159" width="16.75" style="100" customWidth="1"/>
    <col min="7160" max="7160" width="12.75" style="100" customWidth="1"/>
    <col min="7161" max="7161" width="11.75" style="100" customWidth="1"/>
    <col min="7162" max="7162" width="11.25" style="100" customWidth="1"/>
    <col min="7163" max="7163" width="22.25" style="100" customWidth="1"/>
    <col min="7164" max="7164" width="10.25" style="100" customWidth="1"/>
    <col min="7165" max="7165" width="4.25" style="100" customWidth="1"/>
    <col min="7166" max="7166" width="7.875" style="100" customWidth="1"/>
    <col min="7167" max="7178" width="4" style="100" customWidth="1"/>
    <col min="7179" max="7179" width="12.75" style="100" customWidth="1"/>
    <col min="7180" max="7414" width="9" style="100"/>
    <col min="7415" max="7415" width="16.75" style="100" customWidth="1"/>
    <col min="7416" max="7416" width="12.75" style="100" customWidth="1"/>
    <col min="7417" max="7417" width="11.75" style="100" customWidth="1"/>
    <col min="7418" max="7418" width="11.25" style="100" customWidth="1"/>
    <col min="7419" max="7419" width="22.25" style="100" customWidth="1"/>
    <col min="7420" max="7420" width="10.25" style="100" customWidth="1"/>
    <col min="7421" max="7421" width="4.25" style="100" customWidth="1"/>
    <col min="7422" max="7422" width="7.875" style="100" customWidth="1"/>
    <col min="7423" max="7434" width="4" style="100" customWidth="1"/>
    <col min="7435" max="7435" width="12.75" style="100" customWidth="1"/>
    <col min="7436" max="7670" width="9" style="100"/>
    <col min="7671" max="7671" width="16.75" style="100" customWidth="1"/>
    <col min="7672" max="7672" width="12.75" style="100" customWidth="1"/>
    <col min="7673" max="7673" width="11.75" style="100" customWidth="1"/>
    <col min="7674" max="7674" width="11.25" style="100" customWidth="1"/>
    <col min="7675" max="7675" width="22.25" style="100" customWidth="1"/>
    <col min="7676" max="7676" width="10.25" style="100" customWidth="1"/>
    <col min="7677" max="7677" width="4.25" style="100" customWidth="1"/>
    <col min="7678" max="7678" width="7.875" style="100" customWidth="1"/>
    <col min="7679" max="7690" width="4" style="100" customWidth="1"/>
    <col min="7691" max="7691" width="12.75" style="100" customWidth="1"/>
    <col min="7692" max="7926" width="9" style="100"/>
    <col min="7927" max="7927" width="16.75" style="100" customWidth="1"/>
    <col min="7928" max="7928" width="12.75" style="100" customWidth="1"/>
    <col min="7929" max="7929" width="11.75" style="100" customWidth="1"/>
    <col min="7930" max="7930" width="11.25" style="100" customWidth="1"/>
    <col min="7931" max="7931" width="22.25" style="100" customWidth="1"/>
    <col min="7932" max="7932" width="10.25" style="100" customWidth="1"/>
    <col min="7933" max="7933" width="4.25" style="100" customWidth="1"/>
    <col min="7934" max="7934" width="7.875" style="100" customWidth="1"/>
    <col min="7935" max="7946" width="4" style="100" customWidth="1"/>
    <col min="7947" max="7947" width="12.75" style="100" customWidth="1"/>
    <col min="7948" max="8182" width="9" style="100"/>
    <col min="8183" max="8183" width="16.75" style="100" customWidth="1"/>
    <col min="8184" max="8184" width="12.75" style="100" customWidth="1"/>
    <col min="8185" max="8185" width="11.75" style="100" customWidth="1"/>
    <col min="8186" max="8186" width="11.25" style="100" customWidth="1"/>
    <col min="8187" max="8187" width="22.25" style="100" customWidth="1"/>
    <col min="8188" max="8188" width="10.25" style="100" customWidth="1"/>
    <col min="8189" max="8189" width="4.25" style="100" customWidth="1"/>
    <col min="8190" max="8190" width="7.875" style="100" customWidth="1"/>
    <col min="8191" max="8202" width="4" style="100" customWidth="1"/>
    <col min="8203" max="8203" width="12.75" style="100" customWidth="1"/>
    <col min="8204" max="8438" width="9" style="100"/>
    <col min="8439" max="8439" width="16.75" style="100" customWidth="1"/>
    <col min="8440" max="8440" width="12.75" style="100" customWidth="1"/>
    <col min="8441" max="8441" width="11.75" style="100" customWidth="1"/>
    <col min="8442" max="8442" width="11.25" style="100" customWidth="1"/>
    <col min="8443" max="8443" width="22.25" style="100" customWidth="1"/>
    <col min="8444" max="8444" width="10.25" style="100" customWidth="1"/>
    <col min="8445" max="8445" width="4.25" style="100" customWidth="1"/>
    <col min="8446" max="8446" width="7.875" style="100" customWidth="1"/>
    <col min="8447" max="8458" width="4" style="100" customWidth="1"/>
    <col min="8459" max="8459" width="12.75" style="100" customWidth="1"/>
    <col min="8460" max="8694" width="9" style="100"/>
    <col min="8695" max="8695" width="16.75" style="100" customWidth="1"/>
    <col min="8696" max="8696" width="12.75" style="100" customWidth="1"/>
    <col min="8697" max="8697" width="11.75" style="100" customWidth="1"/>
    <col min="8698" max="8698" width="11.25" style="100" customWidth="1"/>
    <col min="8699" max="8699" width="22.25" style="100" customWidth="1"/>
    <col min="8700" max="8700" width="10.25" style="100" customWidth="1"/>
    <col min="8701" max="8701" width="4.25" style="100" customWidth="1"/>
    <col min="8702" max="8702" width="7.875" style="100" customWidth="1"/>
    <col min="8703" max="8714" width="4" style="100" customWidth="1"/>
    <col min="8715" max="8715" width="12.75" style="100" customWidth="1"/>
    <col min="8716" max="8950" width="9" style="100"/>
    <col min="8951" max="8951" width="16.75" style="100" customWidth="1"/>
    <col min="8952" max="8952" width="12.75" style="100" customWidth="1"/>
    <col min="8953" max="8953" width="11.75" style="100" customWidth="1"/>
    <col min="8954" max="8954" width="11.25" style="100" customWidth="1"/>
    <col min="8955" max="8955" width="22.25" style="100" customWidth="1"/>
    <col min="8956" max="8956" width="10.25" style="100" customWidth="1"/>
    <col min="8957" max="8957" width="4.25" style="100" customWidth="1"/>
    <col min="8958" max="8958" width="7.875" style="100" customWidth="1"/>
    <col min="8959" max="8970" width="4" style="100" customWidth="1"/>
    <col min="8971" max="8971" width="12.75" style="100" customWidth="1"/>
    <col min="8972" max="9206" width="9" style="100"/>
    <col min="9207" max="9207" width="16.75" style="100" customWidth="1"/>
    <col min="9208" max="9208" width="12.75" style="100" customWidth="1"/>
    <col min="9209" max="9209" width="11.75" style="100" customWidth="1"/>
    <col min="9210" max="9210" width="11.25" style="100" customWidth="1"/>
    <col min="9211" max="9211" width="22.25" style="100" customWidth="1"/>
    <col min="9212" max="9212" width="10.25" style="100" customWidth="1"/>
    <col min="9213" max="9213" width="4.25" style="100" customWidth="1"/>
    <col min="9214" max="9214" width="7.875" style="100" customWidth="1"/>
    <col min="9215" max="9226" width="4" style="100" customWidth="1"/>
    <col min="9227" max="9227" width="12.75" style="100" customWidth="1"/>
    <col min="9228" max="9462" width="9" style="100"/>
    <col min="9463" max="9463" width="16.75" style="100" customWidth="1"/>
    <col min="9464" max="9464" width="12.75" style="100" customWidth="1"/>
    <col min="9465" max="9465" width="11.75" style="100" customWidth="1"/>
    <col min="9466" max="9466" width="11.25" style="100" customWidth="1"/>
    <col min="9467" max="9467" width="22.25" style="100" customWidth="1"/>
    <col min="9468" max="9468" width="10.25" style="100" customWidth="1"/>
    <col min="9469" max="9469" width="4.25" style="100" customWidth="1"/>
    <col min="9470" max="9470" width="7.875" style="100" customWidth="1"/>
    <col min="9471" max="9482" width="4" style="100" customWidth="1"/>
    <col min="9483" max="9483" width="12.75" style="100" customWidth="1"/>
    <col min="9484" max="9718" width="9" style="100"/>
    <col min="9719" max="9719" width="16.75" style="100" customWidth="1"/>
    <col min="9720" max="9720" width="12.75" style="100" customWidth="1"/>
    <col min="9721" max="9721" width="11.75" style="100" customWidth="1"/>
    <col min="9722" max="9722" width="11.25" style="100" customWidth="1"/>
    <col min="9723" max="9723" width="22.25" style="100" customWidth="1"/>
    <col min="9724" max="9724" width="10.25" style="100" customWidth="1"/>
    <col min="9725" max="9725" width="4.25" style="100" customWidth="1"/>
    <col min="9726" max="9726" width="7.875" style="100" customWidth="1"/>
    <col min="9727" max="9738" width="4" style="100" customWidth="1"/>
    <col min="9739" max="9739" width="12.75" style="100" customWidth="1"/>
    <col min="9740" max="9974" width="9" style="100"/>
    <col min="9975" max="9975" width="16.75" style="100" customWidth="1"/>
    <col min="9976" max="9976" width="12.75" style="100" customWidth="1"/>
    <col min="9977" max="9977" width="11.75" style="100" customWidth="1"/>
    <col min="9978" max="9978" width="11.25" style="100" customWidth="1"/>
    <col min="9979" max="9979" width="22.25" style="100" customWidth="1"/>
    <col min="9980" max="9980" width="10.25" style="100" customWidth="1"/>
    <col min="9981" max="9981" width="4.25" style="100" customWidth="1"/>
    <col min="9982" max="9982" width="7.875" style="100" customWidth="1"/>
    <col min="9983" max="9994" width="4" style="100" customWidth="1"/>
    <col min="9995" max="9995" width="12.75" style="100" customWidth="1"/>
    <col min="9996" max="10230" width="9" style="100"/>
    <col min="10231" max="10231" width="16.75" style="100" customWidth="1"/>
    <col min="10232" max="10232" width="12.75" style="100" customWidth="1"/>
    <col min="10233" max="10233" width="11.75" style="100" customWidth="1"/>
    <col min="10234" max="10234" width="11.25" style="100" customWidth="1"/>
    <col min="10235" max="10235" width="22.25" style="100" customWidth="1"/>
    <col min="10236" max="10236" width="10.25" style="100" customWidth="1"/>
    <col min="10237" max="10237" width="4.25" style="100" customWidth="1"/>
    <col min="10238" max="10238" width="7.875" style="100" customWidth="1"/>
    <col min="10239" max="10250" width="4" style="100" customWidth="1"/>
    <col min="10251" max="10251" width="12.75" style="100" customWidth="1"/>
    <col min="10252" max="10486" width="9" style="100"/>
    <col min="10487" max="10487" width="16.75" style="100" customWidth="1"/>
    <col min="10488" max="10488" width="12.75" style="100" customWidth="1"/>
    <col min="10489" max="10489" width="11.75" style="100" customWidth="1"/>
    <col min="10490" max="10490" width="11.25" style="100" customWidth="1"/>
    <col min="10491" max="10491" width="22.25" style="100" customWidth="1"/>
    <col min="10492" max="10492" width="10.25" style="100" customWidth="1"/>
    <col min="10493" max="10493" width="4.25" style="100" customWidth="1"/>
    <col min="10494" max="10494" width="7.875" style="100" customWidth="1"/>
    <col min="10495" max="10506" width="4" style="100" customWidth="1"/>
    <col min="10507" max="10507" width="12.75" style="100" customWidth="1"/>
    <col min="10508" max="10742" width="9" style="100"/>
    <col min="10743" max="10743" width="16.75" style="100" customWidth="1"/>
    <col min="10744" max="10744" width="12.75" style="100" customWidth="1"/>
    <col min="10745" max="10745" width="11.75" style="100" customWidth="1"/>
    <col min="10746" max="10746" width="11.25" style="100" customWidth="1"/>
    <col min="10747" max="10747" width="22.25" style="100" customWidth="1"/>
    <col min="10748" max="10748" width="10.25" style="100" customWidth="1"/>
    <col min="10749" max="10749" width="4.25" style="100" customWidth="1"/>
    <col min="10750" max="10750" width="7.875" style="100" customWidth="1"/>
    <col min="10751" max="10762" width="4" style="100" customWidth="1"/>
    <col min="10763" max="10763" width="12.75" style="100" customWidth="1"/>
    <col min="10764" max="10998" width="9" style="100"/>
    <col min="10999" max="10999" width="16.75" style="100" customWidth="1"/>
    <col min="11000" max="11000" width="12.75" style="100" customWidth="1"/>
    <col min="11001" max="11001" width="11.75" style="100" customWidth="1"/>
    <col min="11002" max="11002" width="11.25" style="100" customWidth="1"/>
    <col min="11003" max="11003" width="22.25" style="100" customWidth="1"/>
    <col min="11004" max="11004" width="10.25" style="100" customWidth="1"/>
    <col min="11005" max="11005" width="4.25" style="100" customWidth="1"/>
    <col min="11006" max="11006" width="7.875" style="100" customWidth="1"/>
    <col min="11007" max="11018" width="4" style="100" customWidth="1"/>
    <col min="11019" max="11019" width="12.75" style="100" customWidth="1"/>
    <col min="11020" max="11254" width="9" style="100"/>
    <col min="11255" max="11255" width="16.75" style="100" customWidth="1"/>
    <col min="11256" max="11256" width="12.75" style="100" customWidth="1"/>
    <col min="11257" max="11257" width="11.75" style="100" customWidth="1"/>
    <col min="11258" max="11258" width="11.25" style="100" customWidth="1"/>
    <col min="11259" max="11259" width="22.25" style="100" customWidth="1"/>
    <col min="11260" max="11260" width="10.25" style="100" customWidth="1"/>
    <col min="11261" max="11261" width="4.25" style="100" customWidth="1"/>
    <col min="11262" max="11262" width="7.875" style="100" customWidth="1"/>
    <col min="11263" max="11274" width="4" style="100" customWidth="1"/>
    <col min="11275" max="11275" width="12.75" style="100" customWidth="1"/>
    <col min="11276" max="11510" width="9" style="100"/>
    <col min="11511" max="11511" width="16.75" style="100" customWidth="1"/>
    <col min="11512" max="11512" width="12.75" style="100" customWidth="1"/>
    <col min="11513" max="11513" width="11.75" style="100" customWidth="1"/>
    <col min="11514" max="11514" width="11.25" style="100" customWidth="1"/>
    <col min="11515" max="11515" width="22.25" style="100" customWidth="1"/>
    <col min="11516" max="11516" width="10.25" style="100" customWidth="1"/>
    <col min="11517" max="11517" width="4.25" style="100" customWidth="1"/>
    <col min="11518" max="11518" width="7.875" style="100" customWidth="1"/>
    <col min="11519" max="11530" width="4" style="100" customWidth="1"/>
    <col min="11531" max="11531" width="12.75" style="100" customWidth="1"/>
    <col min="11532" max="11766" width="9" style="100"/>
    <col min="11767" max="11767" width="16.75" style="100" customWidth="1"/>
    <col min="11768" max="11768" width="12.75" style="100" customWidth="1"/>
    <col min="11769" max="11769" width="11.75" style="100" customWidth="1"/>
    <col min="11770" max="11770" width="11.25" style="100" customWidth="1"/>
    <col min="11771" max="11771" width="22.25" style="100" customWidth="1"/>
    <col min="11772" max="11772" width="10.25" style="100" customWidth="1"/>
    <col min="11773" max="11773" width="4.25" style="100" customWidth="1"/>
    <col min="11774" max="11774" width="7.875" style="100" customWidth="1"/>
    <col min="11775" max="11786" width="4" style="100" customWidth="1"/>
    <col min="11787" max="11787" width="12.75" style="100" customWidth="1"/>
    <col min="11788" max="12022" width="9" style="100"/>
    <col min="12023" max="12023" width="16.75" style="100" customWidth="1"/>
    <col min="12024" max="12024" width="12.75" style="100" customWidth="1"/>
    <col min="12025" max="12025" width="11.75" style="100" customWidth="1"/>
    <col min="12026" max="12026" width="11.25" style="100" customWidth="1"/>
    <col min="12027" max="12027" width="22.25" style="100" customWidth="1"/>
    <col min="12028" max="12028" width="10.25" style="100" customWidth="1"/>
    <col min="12029" max="12029" width="4.25" style="100" customWidth="1"/>
    <col min="12030" max="12030" width="7.875" style="100" customWidth="1"/>
    <col min="12031" max="12042" width="4" style="100" customWidth="1"/>
    <col min="12043" max="12043" width="12.75" style="100" customWidth="1"/>
    <col min="12044" max="12278" width="9" style="100"/>
    <col min="12279" max="12279" width="16.75" style="100" customWidth="1"/>
    <col min="12280" max="12280" width="12.75" style="100" customWidth="1"/>
    <col min="12281" max="12281" width="11.75" style="100" customWidth="1"/>
    <col min="12282" max="12282" width="11.25" style="100" customWidth="1"/>
    <col min="12283" max="12283" width="22.25" style="100" customWidth="1"/>
    <col min="12284" max="12284" width="10.25" style="100" customWidth="1"/>
    <col min="12285" max="12285" width="4.25" style="100" customWidth="1"/>
    <col min="12286" max="12286" width="7.875" style="100" customWidth="1"/>
    <col min="12287" max="12298" width="4" style="100" customWidth="1"/>
    <col min="12299" max="12299" width="12.75" style="100" customWidth="1"/>
    <col min="12300" max="12534" width="9" style="100"/>
    <col min="12535" max="12535" width="16.75" style="100" customWidth="1"/>
    <col min="12536" max="12536" width="12.75" style="100" customWidth="1"/>
    <col min="12537" max="12537" width="11.75" style="100" customWidth="1"/>
    <col min="12538" max="12538" width="11.25" style="100" customWidth="1"/>
    <col min="12539" max="12539" width="22.25" style="100" customWidth="1"/>
    <col min="12540" max="12540" width="10.25" style="100" customWidth="1"/>
    <col min="12541" max="12541" width="4.25" style="100" customWidth="1"/>
    <col min="12542" max="12542" width="7.875" style="100" customWidth="1"/>
    <col min="12543" max="12554" width="4" style="100" customWidth="1"/>
    <col min="12555" max="12555" width="12.75" style="100" customWidth="1"/>
    <col min="12556" max="12790" width="9" style="100"/>
    <col min="12791" max="12791" width="16.75" style="100" customWidth="1"/>
    <col min="12792" max="12792" width="12.75" style="100" customWidth="1"/>
    <col min="12793" max="12793" width="11.75" style="100" customWidth="1"/>
    <col min="12794" max="12794" width="11.25" style="100" customWidth="1"/>
    <col min="12795" max="12795" width="22.25" style="100" customWidth="1"/>
    <col min="12796" max="12796" width="10.25" style="100" customWidth="1"/>
    <col min="12797" max="12797" width="4.25" style="100" customWidth="1"/>
    <col min="12798" max="12798" width="7.875" style="100" customWidth="1"/>
    <col min="12799" max="12810" width="4" style="100" customWidth="1"/>
    <col min="12811" max="12811" width="12.75" style="100" customWidth="1"/>
    <col min="12812" max="13046" width="9" style="100"/>
    <col min="13047" max="13047" width="16.75" style="100" customWidth="1"/>
    <col min="13048" max="13048" width="12.75" style="100" customWidth="1"/>
    <col min="13049" max="13049" width="11.75" style="100" customWidth="1"/>
    <col min="13050" max="13050" width="11.25" style="100" customWidth="1"/>
    <col min="13051" max="13051" width="22.25" style="100" customWidth="1"/>
    <col min="13052" max="13052" width="10.25" style="100" customWidth="1"/>
    <col min="13053" max="13053" width="4.25" style="100" customWidth="1"/>
    <col min="13054" max="13054" width="7.875" style="100" customWidth="1"/>
    <col min="13055" max="13066" width="4" style="100" customWidth="1"/>
    <col min="13067" max="13067" width="12.75" style="100" customWidth="1"/>
    <col min="13068" max="13302" width="9" style="100"/>
    <col min="13303" max="13303" width="16.75" style="100" customWidth="1"/>
    <col min="13304" max="13304" width="12.75" style="100" customWidth="1"/>
    <col min="13305" max="13305" width="11.75" style="100" customWidth="1"/>
    <col min="13306" max="13306" width="11.25" style="100" customWidth="1"/>
    <col min="13307" max="13307" width="22.25" style="100" customWidth="1"/>
    <col min="13308" max="13308" width="10.25" style="100" customWidth="1"/>
    <col min="13309" max="13309" width="4.25" style="100" customWidth="1"/>
    <col min="13310" max="13310" width="7.875" style="100" customWidth="1"/>
    <col min="13311" max="13322" width="4" style="100" customWidth="1"/>
    <col min="13323" max="13323" width="12.75" style="100" customWidth="1"/>
    <col min="13324" max="13558" width="9" style="100"/>
    <col min="13559" max="13559" width="16.75" style="100" customWidth="1"/>
    <col min="13560" max="13560" width="12.75" style="100" customWidth="1"/>
    <col min="13561" max="13561" width="11.75" style="100" customWidth="1"/>
    <col min="13562" max="13562" width="11.25" style="100" customWidth="1"/>
    <col min="13563" max="13563" width="22.25" style="100" customWidth="1"/>
    <col min="13564" max="13564" width="10.25" style="100" customWidth="1"/>
    <col min="13565" max="13565" width="4.25" style="100" customWidth="1"/>
    <col min="13566" max="13566" width="7.875" style="100" customWidth="1"/>
    <col min="13567" max="13578" width="4" style="100" customWidth="1"/>
    <col min="13579" max="13579" width="12.75" style="100" customWidth="1"/>
    <col min="13580" max="13814" width="9" style="100"/>
    <col min="13815" max="13815" width="16.75" style="100" customWidth="1"/>
    <col min="13816" max="13816" width="12.75" style="100" customWidth="1"/>
    <col min="13817" max="13817" width="11.75" style="100" customWidth="1"/>
    <col min="13818" max="13818" width="11.25" style="100" customWidth="1"/>
    <col min="13819" max="13819" width="22.25" style="100" customWidth="1"/>
    <col min="13820" max="13820" width="10.25" style="100" customWidth="1"/>
    <col min="13821" max="13821" width="4.25" style="100" customWidth="1"/>
    <col min="13822" max="13822" width="7.875" style="100" customWidth="1"/>
    <col min="13823" max="13834" width="4" style="100" customWidth="1"/>
    <col min="13835" max="13835" width="12.75" style="100" customWidth="1"/>
    <col min="13836" max="14070" width="9" style="100"/>
    <col min="14071" max="14071" width="16.75" style="100" customWidth="1"/>
    <col min="14072" max="14072" width="12.75" style="100" customWidth="1"/>
    <col min="14073" max="14073" width="11.75" style="100" customWidth="1"/>
    <col min="14074" max="14074" width="11.25" style="100" customWidth="1"/>
    <col min="14075" max="14075" width="22.25" style="100" customWidth="1"/>
    <col min="14076" max="14076" width="10.25" style="100" customWidth="1"/>
    <col min="14077" max="14077" width="4.25" style="100" customWidth="1"/>
    <col min="14078" max="14078" width="7.875" style="100" customWidth="1"/>
    <col min="14079" max="14090" width="4" style="100" customWidth="1"/>
    <col min="14091" max="14091" width="12.75" style="100" customWidth="1"/>
    <col min="14092" max="14326" width="9" style="100"/>
    <col min="14327" max="14327" width="16.75" style="100" customWidth="1"/>
    <col min="14328" max="14328" width="12.75" style="100" customWidth="1"/>
    <col min="14329" max="14329" width="11.75" style="100" customWidth="1"/>
    <col min="14330" max="14330" width="11.25" style="100" customWidth="1"/>
    <col min="14331" max="14331" width="22.25" style="100" customWidth="1"/>
    <col min="14332" max="14332" width="10.25" style="100" customWidth="1"/>
    <col min="14333" max="14333" width="4.25" style="100" customWidth="1"/>
    <col min="14334" max="14334" width="7.875" style="100" customWidth="1"/>
    <col min="14335" max="14346" width="4" style="100" customWidth="1"/>
    <col min="14347" max="14347" width="12.75" style="100" customWidth="1"/>
    <col min="14348" max="14582" width="9" style="100"/>
    <col min="14583" max="14583" width="16.75" style="100" customWidth="1"/>
    <col min="14584" max="14584" width="12.75" style="100" customWidth="1"/>
    <col min="14585" max="14585" width="11.75" style="100" customWidth="1"/>
    <col min="14586" max="14586" width="11.25" style="100" customWidth="1"/>
    <col min="14587" max="14587" width="22.25" style="100" customWidth="1"/>
    <col min="14588" max="14588" width="10.25" style="100" customWidth="1"/>
    <col min="14589" max="14589" width="4.25" style="100" customWidth="1"/>
    <col min="14590" max="14590" width="7.875" style="100" customWidth="1"/>
    <col min="14591" max="14602" width="4" style="100" customWidth="1"/>
    <col min="14603" max="14603" width="12.75" style="100" customWidth="1"/>
    <col min="14604" max="14838" width="9" style="100"/>
    <col min="14839" max="14839" width="16.75" style="100" customWidth="1"/>
    <col min="14840" max="14840" width="12.75" style="100" customWidth="1"/>
    <col min="14841" max="14841" width="11.75" style="100" customWidth="1"/>
    <col min="14842" max="14842" width="11.25" style="100" customWidth="1"/>
    <col min="14843" max="14843" width="22.25" style="100" customWidth="1"/>
    <col min="14844" max="14844" width="10.25" style="100" customWidth="1"/>
    <col min="14845" max="14845" width="4.25" style="100" customWidth="1"/>
    <col min="14846" max="14846" width="7.875" style="100" customWidth="1"/>
    <col min="14847" max="14858" width="4" style="100" customWidth="1"/>
    <col min="14859" max="14859" width="12.75" style="100" customWidth="1"/>
    <col min="14860" max="15094" width="9" style="100"/>
    <col min="15095" max="15095" width="16.75" style="100" customWidth="1"/>
    <col min="15096" max="15096" width="12.75" style="100" customWidth="1"/>
    <col min="15097" max="15097" width="11.75" style="100" customWidth="1"/>
    <col min="15098" max="15098" width="11.25" style="100" customWidth="1"/>
    <col min="15099" max="15099" width="22.25" style="100" customWidth="1"/>
    <col min="15100" max="15100" width="10.25" style="100" customWidth="1"/>
    <col min="15101" max="15101" width="4.25" style="100" customWidth="1"/>
    <col min="15102" max="15102" width="7.875" style="100" customWidth="1"/>
    <col min="15103" max="15114" width="4" style="100" customWidth="1"/>
    <col min="15115" max="15115" width="12.75" style="100" customWidth="1"/>
    <col min="15116" max="15350" width="9" style="100"/>
    <col min="15351" max="15351" width="16.75" style="100" customWidth="1"/>
    <col min="15352" max="15352" width="12.75" style="100" customWidth="1"/>
    <col min="15353" max="15353" width="11.75" style="100" customWidth="1"/>
    <col min="15354" max="15354" width="11.25" style="100" customWidth="1"/>
    <col min="15355" max="15355" width="22.25" style="100" customWidth="1"/>
    <col min="15356" max="15356" width="10.25" style="100" customWidth="1"/>
    <col min="15357" max="15357" width="4.25" style="100" customWidth="1"/>
    <col min="15358" max="15358" width="7.875" style="100" customWidth="1"/>
    <col min="15359" max="15370" width="4" style="100" customWidth="1"/>
    <col min="15371" max="15371" width="12.75" style="100" customWidth="1"/>
    <col min="15372" max="15606" width="9" style="100"/>
    <col min="15607" max="15607" width="16.75" style="100" customWidth="1"/>
    <col min="15608" max="15608" width="12.75" style="100" customWidth="1"/>
    <col min="15609" max="15609" width="11.75" style="100" customWidth="1"/>
    <col min="15610" max="15610" width="11.25" style="100" customWidth="1"/>
    <col min="15611" max="15611" width="22.25" style="100" customWidth="1"/>
    <col min="15612" max="15612" width="10.25" style="100" customWidth="1"/>
    <col min="15613" max="15613" width="4.25" style="100" customWidth="1"/>
    <col min="15614" max="15614" width="7.875" style="100" customWidth="1"/>
    <col min="15615" max="15626" width="4" style="100" customWidth="1"/>
    <col min="15627" max="15627" width="12.75" style="100" customWidth="1"/>
    <col min="15628" max="15862" width="9" style="100"/>
    <col min="15863" max="15863" width="16.75" style="100" customWidth="1"/>
    <col min="15864" max="15864" width="12.75" style="100" customWidth="1"/>
    <col min="15865" max="15865" width="11.75" style="100" customWidth="1"/>
    <col min="15866" max="15866" width="11.25" style="100" customWidth="1"/>
    <col min="15867" max="15867" width="22.25" style="100" customWidth="1"/>
    <col min="15868" max="15868" width="10.25" style="100" customWidth="1"/>
    <col min="15869" max="15869" width="4.25" style="100" customWidth="1"/>
    <col min="15870" max="15870" width="7.875" style="100" customWidth="1"/>
    <col min="15871" max="15882" width="4" style="100" customWidth="1"/>
    <col min="15883" max="15883" width="12.75" style="100" customWidth="1"/>
    <col min="15884" max="16118" width="9" style="100"/>
    <col min="16119" max="16119" width="16.75" style="100" customWidth="1"/>
    <col min="16120" max="16120" width="12.75" style="100" customWidth="1"/>
    <col min="16121" max="16121" width="11.75" style="100" customWidth="1"/>
    <col min="16122" max="16122" width="11.25" style="100" customWidth="1"/>
    <col min="16123" max="16123" width="22.25" style="100" customWidth="1"/>
    <col min="16124" max="16124" width="10.25" style="100" customWidth="1"/>
    <col min="16125" max="16125" width="4.25" style="100" customWidth="1"/>
    <col min="16126" max="16126" width="7.875" style="100" customWidth="1"/>
    <col min="16127" max="16138" width="4" style="100" customWidth="1"/>
    <col min="16139" max="16139" width="12.75" style="100" customWidth="1"/>
    <col min="16140" max="16374" width="9" style="100"/>
    <col min="16375" max="16384" width="9" style="100" customWidth="1"/>
  </cols>
  <sheetData>
    <row r="1" spans="1:21" s="390" customFormat="1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1" s="390" customFormat="1">
      <c r="A2" s="391" t="s">
        <v>382</v>
      </c>
      <c r="B2" s="391"/>
      <c r="C2" s="391"/>
      <c r="D2" s="391"/>
      <c r="E2" s="392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1" s="390" customFormat="1">
      <c r="A3" s="624" t="s">
        <v>383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</row>
    <row r="4" spans="1:21" s="390" customFormat="1">
      <c r="A4" s="625" t="s">
        <v>440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</row>
    <row r="5" spans="1:21" s="49" customFormat="1">
      <c r="A5" s="626" t="s">
        <v>27</v>
      </c>
      <c r="B5" s="626" t="s">
        <v>26</v>
      </c>
      <c r="C5" s="626" t="s">
        <v>25</v>
      </c>
      <c r="D5" s="626" t="s">
        <v>24</v>
      </c>
      <c r="E5" s="628" t="s">
        <v>23</v>
      </c>
      <c r="F5" s="629"/>
      <c r="G5" s="630"/>
      <c r="H5" s="626" t="s">
        <v>22</v>
      </c>
      <c r="I5" s="631" t="s">
        <v>21</v>
      </c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3"/>
      <c r="U5" s="626" t="s">
        <v>319</v>
      </c>
    </row>
    <row r="6" spans="1:21" s="49" customFormat="1" ht="37.5">
      <c r="A6" s="627"/>
      <c r="B6" s="627"/>
      <c r="C6" s="627"/>
      <c r="D6" s="627"/>
      <c r="E6" s="378" t="s">
        <v>19</v>
      </c>
      <c r="F6" s="396" t="s">
        <v>18</v>
      </c>
      <c r="G6" s="378" t="s">
        <v>320</v>
      </c>
      <c r="H6" s="627"/>
      <c r="I6" s="397" t="s">
        <v>16</v>
      </c>
      <c r="J6" s="397" t="s">
        <v>15</v>
      </c>
      <c r="K6" s="397" t="s">
        <v>14</v>
      </c>
      <c r="L6" s="397" t="s">
        <v>13</v>
      </c>
      <c r="M6" s="397" t="s">
        <v>12</v>
      </c>
      <c r="N6" s="397" t="s">
        <v>11</v>
      </c>
      <c r="O6" s="397" t="s">
        <v>385</v>
      </c>
      <c r="P6" s="397" t="s">
        <v>9</v>
      </c>
      <c r="Q6" s="397" t="s">
        <v>8</v>
      </c>
      <c r="R6" s="397" t="s">
        <v>7</v>
      </c>
      <c r="S6" s="397" t="s">
        <v>6</v>
      </c>
      <c r="T6" s="397" t="s">
        <v>5</v>
      </c>
      <c r="U6" s="627"/>
    </row>
    <row r="7" spans="1:21" s="49" customFormat="1">
      <c r="A7" s="617" t="s">
        <v>384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9"/>
    </row>
    <row r="8" spans="1:21">
      <c r="A8" s="600" t="s">
        <v>321</v>
      </c>
      <c r="B8" s="620" t="s">
        <v>322</v>
      </c>
      <c r="C8" s="600" t="s">
        <v>323</v>
      </c>
      <c r="D8" s="600" t="s">
        <v>324</v>
      </c>
      <c r="E8" s="600" t="s">
        <v>325</v>
      </c>
      <c r="F8" s="622">
        <f>40*3*100</f>
        <v>12000</v>
      </c>
      <c r="G8" s="603" t="s">
        <v>326</v>
      </c>
      <c r="H8" s="606" t="s">
        <v>458</v>
      </c>
      <c r="I8" s="611"/>
      <c r="J8" s="611"/>
      <c r="K8" s="611">
        <v>9400</v>
      </c>
      <c r="L8" s="611"/>
      <c r="M8" s="611"/>
      <c r="N8" s="611">
        <v>7600</v>
      </c>
      <c r="O8" s="611"/>
      <c r="P8" s="611"/>
      <c r="Q8" s="611">
        <v>7600</v>
      </c>
      <c r="R8" s="611"/>
      <c r="S8" s="611"/>
      <c r="T8" s="611"/>
      <c r="U8" s="593" t="s">
        <v>327</v>
      </c>
    </row>
    <row r="9" spans="1:21">
      <c r="A9" s="608"/>
      <c r="B9" s="621"/>
      <c r="C9" s="608"/>
      <c r="D9" s="608"/>
      <c r="E9" s="608"/>
      <c r="F9" s="615"/>
      <c r="G9" s="609"/>
      <c r="H9" s="610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593"/>
    </row>
    <row r="10" spans="1:21">
      <c r="A10" s="608"/>
      <c r="B10" s="621"/>
      <c r="C10" s="608"/>
      <c r="D10" s="608"/>
      <c r="E10" s="613" t="s">
        <v>328</v>
      </c>
      <c r="F10" s="614">
        <f>40*6*30</f>
        <v>7200</v>
      </c>
      <c r="G10" s="609"/>
      <c r="H10" s="610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593"/>
    </row>
    <row r="11" spans="1:21">
      <c r="A11" s="608"/>
      <c r="B11" s="621"/>
      <c r="C11" s="608"/>
      <c r="D11" s="608"/>
      <c r="E11" s="613"/>
      <c r="F11" s="614"/>
      <c r="G11" s="609"/>
      <c r="H11" s="610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593"/>
    </row>
    <row r="12" spans="1:21">
      <c r="A12" s="608"/>
      <c r="B12" s="621"/>
      <c r="C12" s="608"/>
      <c r="D12" s="608"/>
      <c r="E12" s="608" t="s">
        <v>459</v>
      </c>
      <c r="F12" s="615">
        <v>800</v>
      </c>
      <c r="G12" s="609"/>
      <c r="H12" s="610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593"/>
    </row>
    <row r="13" spans="1:21">
      <c r="A13" s="608"/>
      <c r="B13" s="621"/>
      <c r="C13" s="608"/>
      <c r="D13" s="608"/>
      <c r="E13" s="608"/>
      <c r="F13" s="615"/>
      <c r="G13" s="609"/>
      <c r="H13" s="610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593"/>
    </row>
    <row r="14" spans="1:21">
      <c r="A14" s="608"/>
      <c r="B14" s="621"/>
      <c r="C14" s="608"/>
      <c r="D14" s="608"/>
      <c r="E14" s="388"/>
      <c r="F14" s="398"/>
      <c r="G14" s="609"/>
      <c r="H14" s="610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593"/>
    </row>
    <row r="15" spans="1:21">
      <c r="A15" s="608"/>
      <c r="B15" s="621"/>
      <c r="C15" s="608"/>
      <c r="D15" s="608"/>
      <c r="E15" s="399" t="s">
        <v>2</v>
      </c>
      <c r="F15" s="400">
        <f>SUM(F8:F14)</f>
        <v>20000</v>
      </c>
      <c r="G15" s="609"/>
      <c r="H15" s="610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594"/>
    </row>
    <row r="16" spans="1:21">
      <c r="A16" s="608" t="s">
        <v>329</v>
      </c>
      <c r="B16" s="608" t="s">
        <v>399</v>
      </c>
      <c r="C16" s="608" t="s">
        <v>330</v>
      </c>
      <c r="D16" s="608" t="s">
        <v>331</v>
      </c>
      <c r="E16" s="608" t="s">
        <v>332</v>
      </c>
      <c r="F16" s="615">
        <f>60*2*100</f>
        <v>12000</v>
      </c>
      <c r="G16" s="609" t="s">
        <v>274</v>
      </c>
      <c r="H16" s="610" t="s">
        <v>387</v>
      </c>
      <c r="I16" s="616"/>
      <c r="J16" s="607"/>
      <c r="K16" s="607"/>
      <c r="L16" s="607">
        <v>12750</v>
      </c>
      <c r="M16" s="607"/>
      <c r="N16" s="607"/>
      <c r="O16" s="607"/>
      <c r="P16" s="607"/>
      <c r="Q16" s="607"/>
      <c r="R16" s="607">
        <v>12750</v>
      </c>
      <c r="S16" s="607"/>
      <c r="T16" s="607"/>
      <c r="U16" s="592" t="s">
        <v>327</v>
      </c>
    </row>
    <row r="17" spans="1:21">
      <c r="A17" s="608"/>
      <c r="B17" s="608"/>
      <c r="C17" s="608"/>
      <c r="D17" s="608"/>
      <c r="E17" s="608"/>
      <c r="F17" s="615"/>
      <c r="G17" s="609"/>
      <c r="H17" s="610"/>
      <c r="I17" s="616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593"/>
    </row>
    <row r="18" spans="1:21">
      <c r="A18" s="608"/>
      <c r="B18" s="608"/>
      <c r="C18" s="608"/>
      <c r="D18" s="608"/>
      <c r="E18" s="613" t="s">
        <v>333</v>
      </c>
      <c r="F18" s="614">
        <f>60*4*30</f>
        <v>7200</v>
      </c>
      <c r="G18" s="609"/>
      <c r="H18" s="610"/>
      <c r="I18" s="616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593"/>
    </row>
    <row r="19" spans="1:21">
      <c r="A19" s="608"/>
      <c r="B19" s="608"/>
      <c r="C19" s="608"/>
      <c r="D19" s="608"/>
      <c r="E19" s="613"/>
      <c r="F19" s="614"/>
      <c r="G19" s="609"/>
      <c r="H19" s="610"/>
      <c r="I19" s="616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593"/>
    </row>
    <row r="20" spans="1:21">
      <c r="A20" s="608"/>
      <c r="B20" s="608"/>
      <c r="C20" s="608"/>
      <c r="D20" s="608"/>
      <c r="E20" s="608" t="s">
        <v>334</v>
      </c>
      <c r="F20" s="615">
        <f>60*2*30</f>
        <v>3600</v>
      </c>
      <c r="G20" s="609"/>
      <c r="H20" s="610"/>
      <c r="I20" s="616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593"/>
    </row>
    <row r="21" spans="1:21">
      <c r="A21" s="608"/>
      <c r="B21" s="608"/>
      <c r="C21" s="608"/>
      <c r="D21" s="608"/>
      <c r="E21" s="608"/>
      <c r="F21" s="615"/>
      <c r="G21" s="609"/>
      <c r="H21" s="610"/>
      <c r="I21" s="616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593"/>
    </row>
    <row r="22" spans="1:21" ht="56.25">
      <c r="A22" s="608"/>
      <c r="B22" s="608"/>
      <c r="C22" s="608"/>
      <c r="D22" s="608"/>
      <c r="E22" s="388" t="s">
        <v>335</v>
      </c>
      <c r="F22" s="398">
        <f>60*45</f>
        <v>2700</v>
      </c>
      <c r="G22" s="609"/>
      <c r="H22" s="610"/>
      <c r="I22" s="616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593"/>
    </row>
    <row r="23" spans="1:21">
      <c r="A23" s="608"/>
      <c r="B23" s="608"/>
      <c r="C23" s="608"/>
      <c r="D23" s="608"/>
      <c r="E23" s="399" t="s">
        <v>2</v>
      </c>
      <c r="F23" s="401">
        <f>SUM(F16:F22)</f>
        <v>25500</v>
      </c>
      <c r="G23" s="609"/>
      <c r="H23" s="610"/>
      <c r="I23" s="616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594"/>
    </row>
    <row r="24" spans="1:21" ht="92.25" customHeight="1">
      <c r="A24" s="608" t="s">
        <v>336</v>
      </c>
      <c r="B24" s="608" t="s">
        <v>400</v>
      </c>
      <c r="C24" s="608" t="s">
        <v>401</v>
      </c>
      <c r="D24" s="608" t="s">
        <v>397</v>
      </c>
      <c r="E24" s="466" t="s">
        <v>337</v>
      </c>
      <c r="F24" s="468">
        <f>11*900</f>
        <v>9900</v>
      </c>
      <c r="G24" s="609" t="s">
        <v>274</v>
      </c>
      <c r="H24" s="610" t="s">
        <v>388</v>
      </c>
      <c r="I24" s="607"/>
      <c r="J24" s="607"/>
      <c r="K24" s="607">
        <v>9900</v>
      </c>
      <c r="L24" s="607"/>
      <c r="M24" s="607"/>
      <c r="N24" s="607"/>
      <c r="O24" s="607"/>
      <c r="P24" s="607"/>
      <c r="Q24" s="607"/>
      <c r="R24" s="607"/>
      <c r="S24" s="607"/>
      <c r="T24" s="607"/>
      <c r="U24" s="592" t="s">
        <v>327</v>
      </c>
    </row>
    <row r="25" spans="1:21" ht="20.25" customHeight="1">
      <c r="A25" s="608"/>
      <c r="B25" s="608"/>
      <c r="C25" s="608"/>
      <c r="D25" s="608"/>
      <c r="E25" s="47" t="s">
        <v>2</v>
      </c>
      <c r="F25" s="402">
        <f>SUM(F24)</f>
        <v>9900</v>
      </c>
      <c r="G25" s="609"/>
      <c r="H25" s="610"/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  <c r="U25" s="594"/>
    </row>
    <row r="26" spans="1:21" ht="37.5">
      <c r="A26" s="598" t="s">
        <v>338</v>
      </c>
      <c r="B26" s="598" t="s">
        <v>339</v>
      </c>
      <c r="C26" s="598" t="s">
        <v>340</v>
      </c>
      <c r="D26" s="598" t="s">
        <v>341</v>
      </c>
      <c r="E26" s="466" t="s">
        <v>342</v>
      </c>
      <c r="F26" s="467">
        <f>100*1*100</f>
        <v>10000</v>
      </c>
      <c r="G26" s="601" t="s">
        <v>274</v>
      </c>
      <c r="H26" s="604" t="s">
        <v>389</v>
      </c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>
        <v>23500</v>
      </c>
      <c r="T26" s="589"/>
      <c r="U26" s="592" t="s">
        <v>327</v>
      </c>
    </row>
    <row r="27" spans="1:21" ht="56.25">
      <c r="A27" s="599"/>
      <c r="B27" s="599"/>
      <c r="C27" s="599"/>
      <c r="D27" s="599"/>
      <c r="E27" s="466" t="s">
        <v>343</v>
      </c>
      <c r="F27" s="467">
        <f>100*2*30</f>
        <v>6000</v>
      </c>
      <c r="G27" s="602"/>
      <c r="H27" s="605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3"/>
    </row>
    <row r="28" spans="1:21" ht="37.5">
      <c r="A28" s="599"/>
      <c r="B28" s="599"/>
      <c r="C28" s="599"/>
      <c r="D28" s="599"/>
      <c r="E28" s="466" t="s">
        <v>344</v>
      </c>
      <c r="F28" s="467">
        <f>4*400</f>
        <v>1600</v>
      </c>
      <c r="G28" s="602"/>
      <c r="H28" s="605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3"/>
    </row>
    <row r="29" spans="1:21" ht="37.5">
      <c r="A29" s="599"/>
      <c r="B29" s="599"/>
      <c r="C29" s="599"/>
      <c r="D29" s="599"/>
      <c r="E29" s="466" t="s">
        <v>345</v>
      </c>
      <c r="F29" s="467">
        <f>100*20</f>
        <v>2000</v>
      </c>
      <c r="G29" s="602"/>
      <c r="H29" s="605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3"/>
    </row>
    <row r="30" spans="1:21" ht="56.25">
      <c r="A30" s="599"/>
      <c r="B30" s="599"/>
      <c r="C30" s="599"/>
      <c r="D30" s="599"/>
      <c r="E30" s="466" t="s">
        <v>346</v>
      </c>
      <c r="F30" s="467">
        <f>4.5*1*200</f>
        <v>900</v>
      </c>
      <c r="G30" s="602"/>
      <c r="H30" s="605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3"/>
    </row>
    <row r="31" spans="1:21" ht="37.5">
      <c r="A31" s="599"/>
      <c r="B31" s="599"/>
      <c r="C31" s="599"/>
      <c r="D31" s="599"/>
      <c r="E31" s="466" t="s">
        <v>347</v>
      </c>
      <c r="F31" s="467">
        <f>100*30</f>
        <v>3000</v>
      </c>
      <c r="G31" s="602"/>
      <c r="H31" s="605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3"/>
    </row>
    <row r="32" spans="1:21">
      <c r="A32" s="600"/>
      <c r="B32" s="600"/>
      <c r="C32" s="600"/>
      <c r="D32" s="600"/>
      <c r="E32" s="47" t="s">
        <v>2</v>
      </c>
      <c r="F32" s="401">
        <f>SUM(F26:F31)</f>
        <v>23500</v>
      </c>
      <c r="G32" s="603"/>
      <c r="H32" s="606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4"/>
    </row>
    <row r="33" spans="1:21">
      <c r="A33" s="485"/>
      <c r="B33" s="485"/>
      <c r="C33" s="485"/>
      <c r="D33" s="485"/>
      <c r="E33" s="47" t="s">
        <v>398</v>
      </c>
      <c r="F33" s="404">
        <f>SUM(F32,F23,F16,F13,F5)</f>
        <v>61000</v>
      </c>
      <c r="G33" s="495"/>
      <c r="H33" s="25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7"/>
    </row>
    <row r="34" spans="1:21">
      <c r="A34" s="584" t="s">
        <v>391</v>
      </c>
      <c r="B34" s="585"/>
      <c r="C34" s="585"/>
      <c r="D34" s="585"/>
      <c r="E34" s="585"/>
      <c r="F34" s="409"/>
      <c r="G34" s="410"/>
      <c r="H34" s="411"/>
      <c r="I34" s="409"/>
      <c r="J34" s="409"/>
      <c r="K34" s="412"/>
      <c r="L34" s="409"/>
      <c r="M34" s="412"/>
      <c r="N34" s="409"/>
      <c r="O34" s="409"/>
      <c r="P34" s="409"/>
      <c r="Q34" s="412"/>
      <c r="R34" s="409"/>
      <c r="S34" s="412"/>
      <c r="T34" s="409"/>
      <c r="U34" s="413"/>
    </row>
    <row r="35" spans="1:21" s="1" customFormat="1" ht="56.25">
      <c r="A35" s="565" t="s">
        <v>348</v>
      </c>
      <c r="B35" s="565" t="s">
        <v>349</v>
      </c>
      <c r="C35" s="565" t="s">
        <v>350</v>
      </c>
      <c r="D35" s="565" t="s">
        <v>351</v>
      </c>
      <c r="E35" s="88" t="s">
        <v>352</v>
      </c>
      <c r="F35" s="414">
        <v>28000</v>
      </c>
      <c r="G35" s="547" t="s">
        <v>274</v>
      </c>
      <c r="H35" s="581" t="s">
        <v>390</v>
      </c>
      <c r="I35" s="550"/>
      <c r="J35" s="415"/>
      <c r="K35" s="586"/>
      <c r="L35" s="595">
        <v>30800</v>
      </c>
      <c r="M35" s="586">
        <v>30800</v>
      </c>
      <c r="N35" s="416"/>
      <c r="O35" s="416"/>
      <c r="P35" s="416"/>
      <c r="Q35" s="417"/>
      <c r="R35" s="416"/>
      <c r="S35" s="417"/>
      <c r="T35" s="416"/>
      <c r="U35" s="547" t="s">
        <v>353</v>
      </c>
    </row>
    <row r="36" spans="1:21" s="1" customFormat="1" ht="56.25">
      <c r="A36" s="566"/>
      <c r="B36" s="566"/>
      <c r="C36" s="566"/>
      <c r="D36" s="566"/>
      <c r="E36" s="382" t="s">
        <v>354</v>
      </c>
      <c r="F36" s="414">
        <v>16800</v>
      </c>
      <c r="G36" s="548"/>
      <c r="H36" s="582"/>
      <c r="I36" s="551"/>
      <c r="J36" s="418"/>
      <c r="K36" s="587"/>
      <c r="L36" s="596"/>
      <c r="M36" s="587"/>
      <c r="N36" s="419"/>
      <c r="O36" s="419"/>
      <c r="P36" s="419"/>
      <c r="Q36" s="420"/>
      <c r="R36" s="419"/>
      <c r="S36" s="420"/>
      <c r="T36" s="419"/>
      <c r="U36" s="548"/>
    </row>
    <row r="37" spans="1:21" s="1" customFormat="1" ht="56.25">
      <c r="A37" s="566"/>
      <c r="B37" s="566"/>
      <c r="C37" s="566"/>
      <c r="D37" s="566"/>
      <c r="E37" s="380" t="s">
        <v>355</v>
      </c>
      <c r="F37" s="421">
        <v>8400</v>
      </c>
      <c r="G37" s="548"/>
      <c r="H37" s="582"/>
      <c r="I37" s="551"/>
      <c r="J37" s="418"/>
      <c r="K37" s="587"/>
      <c r="L37" s="596"/>
      <c r="M37" s="587"/>
      <c r="N37" s="419"/>
      <c r="O37" s="419"/>
      <c r="P37" s="419"/>
      <c r="Q37" s="420"/>
      <c r="R37" s="419"/>
      <c r="S37" s="420"/>
      <c r="T37" s="419"/>
      <c r="U37" s="548"/>
    </row>
    <row r="38" spans="1:21" s="1" customFormat="1" ht="37.5">
      <c r="A38" s="566"/>
      <c r="B38" s="566"/>
      <c r="C38" s="566"/>
      <c r="D38" s="566"/>
      <c r="E38" s="379" t="s">
        <v>356</v>
      </c>
      <c r="F38" s="421">
        <v>8400</v>
      </c>
      <c r="G38" s="548"/>
      <c r="H38" s="582"/>
      <c r="I38" s="551"/>
      <c r="J38" s="418"/>
      <c r="K38" s="587"/>
      <c r="L38" s="596"/>
      <c r="M38" s="587"/>
      <c r="N38" s="419"/>
      <c r="O38" s="419"/>
      <c r="P38" s="419"/>
      <c r="Q38" s="420"/>
      <c r="R38" s="419"/>
      <c r="S38" s="420"/>
      <c r="T38" s="419"/>
      <c r="U38" s="548"/>
    </row>
    <row r="39" spans="1:21" s="1" customFormat="1" ht="20.25">
      <c r="A39" s="567"/>
      <c r="B39" s="567"/>
      <c r="C39" s="567"/>
      <c r="D39" s="567"/>
      <c r="E39" s="54" t="s">
        <v>2</v>
      </c>
      <c r="F39" s="422">
        <f>SUM(F35:F38)</f>
        <v>61600</v>
      </c>
      <c r="G39" s="423"/>
      <c r="H39" s="424"/>
      <c r="I39" s="425"/>
      <c r="J39" s="425"/>
      <c r="K39" s="588"/>
      <c r="L39" s="597"/>
      <c r="M39" s="588"/>
      <c r="N39" s="425"/>
      <c r="O39" s="425"/>
      <c r="P39" s="425"/>
      <c r="Q39" s="425"/>
      <c r="R39" s="425"/>
      <c r="S39" s="425"/>
      <c r="T39" s="425"/>
      <c r="U39" s="549"/>
    </row>
    <row r="40" spans="1:21" s="1" customFormat="1" ht="75">
      <c r="A40" s="380" t="s">
        <v>357</v>
      </c>
      <c r="B40" s="380" t="s">
        <v>358</v>
      </c>
      <c r="C40" s="381" t="s">
        <v>359</v>
      </c>
      <c r="D40" s="382" t="s">
        <v>360</v>
      </c>
      <c r="E40" s="46" t="s">
        <v>361</v>
      </c>
      <c r="F40" s="426" t="s">
        <v>31</v>
      </c>
      <c r="G40" s="427" t="s">
        <v>31</v>
      </c>
      <c r="H40" s="428" t="s">
        <v>362</v>
      </c>
      <c r="I40" s="429"/>
      <c r="J40" s="429"/>
      <c r="K40" s="429"/>
      <c r="L40" s="429" t="s">
        <v>29</v>
      </c>
      <c r="M40" s="429" t="s">
        <v>29</v>
      </c>
      <c r="N40" s="429" t="s">
        <v>29</v>
      </c>
      <c r="O40" s="429" t="s">
        <v>29</v>
      </c>
      <c r="P40" s="429" t="s">
        <v>29</v>
      </c>
      <c r="Q40" s="429" t="s">
        <v>29</v>
      </c>
      <c r="R40" s="429" t="s">
        <v>29</v>
      </c>
      <c r="S40" s="429" t="s">
        <v>29</v>
      </c>
      <c r="T40" s="429" t="s">
        <v>29</v>
      </c>
      <c r="U40" s="144" t="s">
        <v>86</v>
      </c>
    </row>
    <row r="41" spans="1:21" s="1" customFormat="1" ht="112.5">
      <c r="A41" s="382" t="s">
        <v>363</v>
      </c>
      <c r="B41" s="382" t="s">
        <v>364</v>
      </c>
      <c r="C41" s="386" t="s">
        <v>365</v>
      </c>
      <c r="D41" s="382" t="s">
        <v>366</v>
      </c>
      <c r="E41" s="46" t="s">
        <v>361</v>
      </c>
      <c r="F41" s="426" t="s">
        <v>31</v>
      </c>
      <c r="G41" s="427" t="s">
        <v>31</v>
      </c>
      <c r="H41" s="428" t="s">
        <v>362</v>
      </c>
      <c r="I41" s="429"/>
      <c r="J41" s="429"/>
      <c r="K41" s="429"/>
      <c r="L41" s="429" t="s">
        <v>29</v>
      </c>
      <c r="M41" s="429" t="s">
        <v>29</v>
      </c>
      <c r="N41" s="429" t="s">
        <v>29</v>
      </c>
      <c r="O41" s="429" t="s">
        <v>29</v>
      </c>
      <c r="P41" s="429" t="s">
        <v>29</v>
      </c>
      <c r="Q41" s="429" t="s">
        <v>29</v>
      </c>
      <c r="R41" s="429" t="s">
        <v>29</v>
      </c>
      <c r="S41" s="429" t="s">
        <v>29</v>
      </c>
      <c r="T41" s="429" t="s">
        <v>29</v>
      </c>
      <c r="U41" s="144" t="s">
        <v>86</v>
      </c>
    </row>
    <row r="42" spans="1:21">
      <c r="A42" s="403" t="s">
        <v>0</v>
      </c>
      <c r="B42" s="73"/>
      <c r="C42" s="73"/>
      <c r="D42" s="73"/>
      <c r="E42" s="47" t="s">
        <v>393</v>
      </c>
      <c r="F42" s="404">
        <f>SUM(F39)</f>
        <v>61600</v>
      </c>
      <c r="G42" s="405"/>
      <c r="H42" s="406"/>
      <c r="I42" s="407"/>
      <c r="J42" s="407"/>
      <c r="K42" s="408"/>
      <c r="L42" s="407"/>
      <c r="M42" s="408"/>
      <c r="N42" s="407"/>
      <c r="O42" s="407"/>
      <c r="P42" s="407"/>
      <c r="Q42" s="408"/>
      <c r="R42" s="407"/>
      <c r="S42" s="408"/>
      <c r="T42" s="407"/>
      <c r="U42" s="406"/>
    </row>
    <row r="43" spans="1:21">
      <c r="A43" s="563" t="s">
        <v>392</v>
      </c>
      <c r="B43" s="564"/>
      <c r="C43" s="564"/>
      <c r="D43" s="564"/>
      <c r="E43" s="564"/>
      <c r="F43" s="443"/>
      <c r="G43" s="444"/>
      <c r="H43" s="138"/>
      <c r="I43" s="443"/>
      <c r="J43" s="443"/>
      <c r="K43" s="445"/>
      <c r="L43" s="443"/>
      <c r="M43" s="445"/>
      <c r="N43" s="443"/>
      <c r="O43" s="443"/>
      <c r="P43" s="443"/>
      <c r="Q43" s="445"/>
      <c r="R43" s="443"/>
      <c r="S43" s="445"/>
      <c r="T43" s="443"/>
      <c r="U43" s="446"/>
    </row>
    <row r="44" spans="1:21" s="1" customFormat="1" ht="30" customHeight="1">
      <c r="A44" s="565" t="s">
        <v>367</v>
      </c>
      <c r="B44" s="568" t="s">
        <v>368</v>
      </c>
      <c r="C44" s="571" t="s">
        <v>402</v>
      </c>
      <c r="D44" s="553" t="s">
        <v>369</v>
      </c>
      <c r="E44" s="574" t="s">
        <v>370</v>
      </c>
      <c r="F44" s="576">
        <v>14580</v>
      </c>
      <c r="G44" s="560" t="s">
        <v>274</v>
      </c>
      <c r="H44" s="581" t="s">
        <v>394</v>
      </c>
      <c r="I44" s="550"/>
      <c r="J44" s="415"/>
      <c r="K44" s="430">
        <v>7290</v>
      </c>
      <c r="L44" s="416"/>
      <c r="M44" s="417"/>
      <c r="N44" s="416"/>
      <c r="O44" s="416"/>
      <c r="P44" s="416"/>
      <c r="Q44" s="417"/>
      <c r="R44" s="431"/>
      <c r="S44" s="417"/>
      <c r="T44" s="432">
        <v>7290</v>
      </c>
      <c r="U44" s="547" t="s">
        <v>371</v>
      </c>
    </row>
    <row r="45" spans="1:21" s="1" customFormat="1" ht="3.75" customHeight="1">
      <c r="A45" s="566"/>
      <c r="B45" s="569"/>
      <c r="C45" s="572"/>
      <c r="D45" s="553"/>
      <c r="E45" s="575"/>
      <c r="F45" s="577"/>
      <c r="G45" s="561"/>
      <c r="H45" s="582"/>
      <c r="I45" s="551"/>
      <c r="J45" s="418"/>
      <c r="K45" s="420"/>
      <c r="L45" s="419"/>
      <c r="M45" s="420"/>
      <c r="N45" s="419"/>
      <c r="O45" s="419"/>
      <c r="P45" s="419"/>
      <c r="Q45" s="420"/>
      <c r="R45" s="419"/>
      <c r="S45" s="420"/>
      <c r="T45" s="419"/>
      <c r="U45" s="548"/>
    </row>
    <row r="46" spans="1:21" s="1" customFormat="1" ht="61.5" customHeight="1">
      <c r="A46" s="567"/>
      <c r="B46" s="570"/>
      <c r="C46" s="573"/>
      <c r="D46" s="553"/>
      <c r="E46" s="54" t="s">
        <v>2</v>
      </c>
      <c r="F46" s="422">
        <f>SUM(F44)</f>
        <v>14580</v>
      </c>
      <c r="G46" s="562"/>
      <c r="H46" s="583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549"/>
    </row>
    <row r="47" spans="1:21" s="1" customFormat="1" ht="47.25" customHeight="1">
      <c r="A47" s="382" t="s">
        <v>372</v>
      </c>
      <c r="B47" s="382" t="s">
        <v>373</v>
      </c>
      <c r="C47" s="386" t="s">
        <v>374</v>
      </c>
      <c r="D47" s="382" t="s">
        <v>375</v>
      </c>
      <c r="E47" s="46" t="s">
        <v>95</v>
      </c>
      <c r="F47" s="426" t="s">
        <v>31</v>
      </c>
      <c r="G47" s="427" t="s">
        <v>31</v>
      </c>
      <c r="H47" s="428" t="s">
        <v>40</v>
      </c>
      <c r="I47" s="429" t="s">
        <v>29</v>
      </c>
      <c r="J47" s="429" t="s">
        <v>29</v>
      </c>
      <c r="K47" s="429" t="s">
        <v>29</v>
      </c>
      <c r="L47" s="429" t="s">
        <v>29</v>
      </c>
      <c r="M47" s="429" t="s">
        <v>29</v>
      </c>
      <c r="N47" s="429" t="s">
        <v>29</v>
      </c>
      <c r="O47" s="429" t="s">
        <v>29</v>
      </c>
      <c r="P47" s="429" t="s">
        <v>29</v>
      </c>
      <c r="Q47" s="429" t="s">
        <v>29</v>
      </c>
      <c r="R47" s="429" t="s">
        <v>29</v>
      </c>
      <c r="S47" s="429" t="s">
        <v>29</v>
      </c>
      <c r="T47" s="429" t="s">
        <v>29</v>
      </c>
      <c r="U47" s="144" t="s">
        <v>376</v>
      </c>
    </row>
    <row r="48" spans="1:21" s="1" customFormat="1" ht="22.5">
      <c r="A48" s="552" t="s">
        <v>377</v>
      </c>
      <c r="B48" s="553" t="s">
        <v>378</v>
      </c>
      <c r="C48" s="553" t="s">
        <v>379</v>
      </c>
      <c r="D48" s="553" t="s">
        <v>380</v>
      </c>
      <c r="E48" s="554" t="s">
        <v>381</v>
      </c>
      <c r="F48" s="557"/>
      <c r="G48" s="578" t="s">
        <v>274</v>
      </c>
      <c r="H48" s="581" t="s">
        <v>395</v>
      </c>
      <c r="I48" s="433"/>
      <c r="J48" s="543" t="s">
        <v>29</v>
      </c>
      <c r="K48" s="433"/>
      <c r="L48" s="545"/>
      <c r="M48" s="433"/>
      <c r="N48" s="433"/>
      <c r="O48" s="433"/>
      <c r="P48" s="433"/>
      <c r="Q48" s="433"/>
      <c r="R48" s="433"/>
      <c r="S48" s="433"/>
      <c r="T48" s="433"/>
      <c r="U48" s="547" t="s">
        <v>371</v>
      </c>
    </row>
    <row r="49" spans="1:21" s="1" customFormat="1" ht="22.5">
      <c r="A49" s="552"/>
      <c r="B49" s="553"/>
      <c r="C49" s="553"/>
      <c r="D49" s="553"/>
      <c r="E49" s="555"/>
      <c r="F49" s="558"/>
      <c r="G49" s="579"/>
      <c r="H49" s="582"/>
      <c r="I49" s="434"/>
      <c r="J49" s="544"/>
      <c r="K49" s="434"/>
      <c r="L49" s="546"/>
      <c r="M49" s="434"/>
      <c r="N49" s="434"/>
      <c r="O49" s="434"/>
      <c r="P49" s="434"/>
      <c r="Q49" s="434"/>
      <c r="R49" s="434"/>
      <c r="S49" s="434"/>
      <c r="T49" s="434"/>
      <c r="U49" s="548"/>
    </row>
    <row r="50" spans="1:21" s="1" customFormat="1" ht="22.5">
      <c r="A50" s="552"/>
      <c r="B50" s="553"/>
      <c r="C50" s="553"/>
      <c r="D50" s="553"/>
      <c r="E50" s="555"/>
      <c r="F50" s="558"/>
      <c r="G50" s="579"/>
      <c r="H50" s="582"/>
      <c r="I50" s="434"/>
      <c r="J50" s="544"/>
      <c r="K50" s="434"/>
      <c r="L50" s="546"/>
      <c r="M50" s="434"/>
      <c r="N50" s="434"/>
      <c r="O50" s="434"/>
      <c r="P50" s="434"/>
      <c r="Q50" s="434"/>
      <c r="R50" s="434"/>
      <c r="S50" s="434"/>
      <c r="T50" s="434"/>
      <c r="U50" s="548"/>
    </row>
    <row r="51" spans="1:21" s="1" customFormat="1" ht="22.5">
      <c r="A51" s="552"/>
      <c r="B51" s="553"/>
      <c r="C51" s="553"/>
      <c r="D51" s="553"/>
      <c r="E51" s="556"/>
      <c r="F51" s="559"/>
      <c r="G51" s="579"/>
      <c r="H51" s="582"/>
      <c r="I51" s="434"/>
      <c r="J51" s="544"/>
      <c r="K51" s="434"/>
      <c r="L51" s="546"/>
      <c r="M51" s="434"/>
      <c r="N51" s="434"/>
      <c r="O51" s="434"/>
      <c r="P51" s="434"/>
      <c r="Q51" s="434"/>
      <c r="R51" s="434"/>
      <c r="S51" s="434"/>
      <c r="T51" s="434"/>
      <c r="U51" s="548"/>
    </row>
    <row r="52" spans="1:21" s="1" customFormat="1" ht="48.75" customHeight="1">
      <c r="A52" s="552"/>
      <c r="B52" s="553"/>
      <c r="C52" s="553"/>
      <c r="D52" s="553"/>
      <c r="E52" s="47" t="s">
        <v>2</v>
      </c>
      <c r="F52" s="435">
        <f>SUM(F48:F51)</f>
        <v>0</v>
      </c>
      <c r="G52" s="580"/>
      <c r="H52" s="436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549"/>
    </row>
    <row r="53" spans="1:21">
      <c r="A53" s="403" t="s">
        <v>0</v>
      </c>
      <c r="B53" s="73"/>
      <c r="C53" s="73"/>
      <c r="D53" s="73"/>
      <c r="E53" s="47" t="s">
        <v>396</v>
      </c>
      <c r="F53" s="404">
        <f>SUM(F52,F46)</f>
        <v>14580</v>
      </c>
      <c r="G53" s="405"/>
      <c r="H53" s="406"/>
      <c r="I53" s="407"/>
      <c r="J53" s="407"/>
      <c r="K53" s="408"/>
      <c r="L53" s="407"/>
      <c r="M53" s="408"/>
      <c r="N53" s="407"/>
      <c r="O53" s="407"/>
      <c r="P53" s="407"/>
      <c r="Q53" s="408"/>
      <c r="R53" s="407"/>
      <c r="S53" s="408"/>
      <c r="T53" s="407"/>
      <c r="U53" s="406"/>
    </row>
    <row r="54" spans="1:21" s="1" customFormat="1" ht="36.75">
      <c r="A54" s="403" t="s">
        <v>0</v>
      </c>
      <c r="B54" s="73"/>
      <c r="C54" s="73"/>
      <c r="D54" s="73"/>
      <c r="E54" s="47" t="s">
        <v>1</v>
      </c>
      <c r="F54" s="435">
        <f>SUM(F33,F42,F53)</f>
        <v>137180</v>
      </c>
      <c r="G54" s="406"/>
      <c r="H54" s="406"/>
      <c r="I54" s="438">
        <f>SUM(I7:I52)</f>
        <v>0</v>
      </c>
      <c r="J54" s="438">
        <f t="shared" ref="J54:T54" si="0">SUM(J7:J52)</f>
        <v>0</v>
      </c>
      <c r="K54" s="438">
        <f t="shared" si="0"/>
        <v>26590</v>
      </c>
      <c r="L54" s="438">
        <f t="shared" si="0"/>
        <v>43550</v>
      </c>
      <c r="M54" s="438">
        <f t="shared" si="0"/>
        <v>30800</v>
      </c>
      <c r="N54" s="438">
        <f t="shared" si="0"/>
        <v>7600</v>
      </c>
      <c r="O54" s="438">
        <f t="shared" si="0"/>
        <v>0</v>
      </c>
      <c r="P54" s="438">
        <f t="shared" si="0"/>
        <v>0</v>
      </c>
      <c r="Q54" s="438">
        <f t="shared" si="0"/>
        <v>7600</v>
      </c>
      <c r="R54" s="438">
        <f t="shared" si="0"/>
        <v>12750</v>
      </c>
      <c r="S54" s="438">
        <f t="shared" si="0"/>
        <v>23500</v>
      </c>
      <c r="T54" s="438">
        <f t="shared" si="0"/>
        <v>7290</v>
      </c>
      <c r="U54" s="439"/>
    </row>
  </sheetData>
  <mergeCells count="134">
    <mergeCell ref="A1:U1"/>
    <mergeCell ref="A3:U3"/>
    <mergeCell ref="A4:U4"/>
    <mergeCell ref="A5:A6"/>
    <mergeCell ref="B5:B6"/>
    <mergeCell ref="C5:C6"/>
    <mergeCell ref="D5:D6"/>
    <mergeCell ref="E5:G5"/>
    <mergeCell ref="H5:H6"/>
    <mergeCell ref="I5:T5"/>
    <mergeCell ref="U5:U6"/>
    <mergeCell ref="A7:U7"/>
    <mergeCell ref="A8:A15"/>
    <mergeCell ref="B8:B15"/>
    <mergeCell ref="C8:C15"/>
    <mergeCell ref="D8:D15"/>
    <mergeCell ref="E8:E9"/>
    <mergeCell ref="F8:F9"/>
    <mergeCell ref="G8:G15"/>
    <mergeCell ref="H8:H15"/>
    <mergeCell ref="U8:U15"/>
    <mergeCell ref="E10:E11"/>
    <mergeCell ref="F10:F11"/>
    <mergeCell ref="E12:E13"/>
    <mergeCell ref="F12:F13"/>
    <mergeCell ref="S8:S15"/>
    <mergeCell ref="T8:T15"/>
    <mergeCell ref="O8:O15"/>
    <mergeCell ref="P8:P15"/>
    <mergeCell ref="Q8:Q15"/>
    <mergeCell ref="R8:R15"/>
    <mergeCell ref="I8:I15"/>
    <mergeCell ref="J8:J15"/>
    <mergeCell ref="K8:K15"/>
    <mergeCell ref="L8:L15"/>
    <mergeCell ref="M8:M15"/>
    <mergeCell ref="N8:N15"/>
    <mergeCell ref="T16:T23"/>
    <mergeCell ref="U16:U23"/>
    <mergeCell ref="E18:E19"/>
    <mergeCell ref="F18:F19"/>
    <mergeCell ref="E20:E21"/>
    <mergeCell ref="F20:F21"/>
    <mergeCell ref="L16:L23"/>
    <mergeCell ref="M16:M23"/>
    <mergeCell ref="N16:N23"/>
    <mergeCell ref="O16:O23"/>
    <mergeCell ref="P16:P23"/>
    <mergeCell ref="Q16:Q23"/>
    <mergeCell ref="F16:F17"/>
    <mergeCell ref="G16:G23"/>
    <mergeCell ref="H16:H23"/>
    <mergeCell ref="I16:I23"/>
    <mergeCell ref="J16:J23"/>
    <mergeCell ref="K16:K23"/>
    <mergeCell ref="E16:E17"/>
    <mergeCell ref="N24:N25"/>
    <mergeCell ref="A24:A25"/>
    <mergeCell ref="B24:B25"/>
    <mergeCell ref="C24:C25"/>
    <mergeCell ref="D24:D25"/>
    <mergeCell ref="G24:G25"/>
    <mergeCell ref="H24:H25"/>
    <mergeCell ref="R16:R23"/>
    <mergeCell ref="S16:S23"/>
    <mergeCell ref="A16:A23"/>
    <mergeCell ref="B16:B23"/>
    <mergeCell ref="C16:C23"/>
    <mergeCell ref="D16:D23"/>
    <mergeCell ref="U35:U39"/>
    <mergeCell ref="L35:L39"/>
    <mergeCell ref="M35:M39"/>
    <mergeCell ref="U24:U25"/>
    <mergeCell ref="A26:A32"/>
    <mergeCell ref="B26:B32"/>
    <mergeCell ref="C26:C32"/>
    <mergeCell ref="D26:D32"/>
    <mergeCell ref="G26:G32"/>
    <mergeCell ref="H26:H32"/>
    <mergeCell ref="I26:I32"/>
    <mergeCell ref="J26:J32"/>
    <mergeCell ref="K26:K32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R26:R32"/>
    <mergeCell ref="S26:S32"/>
    <mergeCell ref="T26:T32"/>
    <mergeCell ref="U26:U32"/>
    <mergeCell ref="L26:L32"/>
    <mergeCell ref="M26:M32"/>
    <mergeCell ref="N26:N32"/>
    <mergeCell ref="O26:O32"/>
    <mergeCell ref="P26:P32"/>
    <mergeCell ref="Q26:Q32"/>
    <mergeCell ref="A34:E34"/>
    <mergeCell ref="A35:A39"/>
    <mergeCell ref="B35:B39"/>
    <mergeCell ref="C35:C39"/>
    <mergeCell ref="D35:D39"/>
    <mergeCell ref="G35:G38"/>
    <mergeCell ref="H35:H38"/>
    <mergeCell ref="I35:I38"/>
    <mergeCell ref="K35:K39"/>
    <mergeCell ref="A43:E43"/>
    <mergeCell ref="A44:A46"/>
    <mergeCell ref="B44:B46"/>
    <mergeCell ref="C44:C46"/>
    <mergeCell ref="D44:D46"/>
    <mergeCell ref="E44:E45"/>
    <mergeCell ref="F44:F45"/>
    <mergeCell ref="G48:G52"/>
    <mergeCell ref="H48:H51"/>
    <mergeCell ref="H44:H46"/>
    <mergeCell ref="J48:J51"/>
    <mergeCell ref="L48:L51"/>
    <mergeCell ref="U48:U52"/>
    <mergeCell ref="I44:I45"/>
    <mergeCell ref="U44:U46"/>
    <mergeCell ref="A48:A52"/>
    <mergeCell ref="B48:B52"/>
    <mergeCell ref="C48:C52"/>
    <mergeCell ref="D48:D52"/>
    <mergeCell ref="E48:E51"/>
    <mergeCell ref="F48:F51"/>
    <mergeCell ref="G44:G46"/>
  </mergeCells>
  <pageMargins left="0.51181102362204722" right="0.51181102362204722" top="0.94488188976377963" bottom="0.35433070866141736" header="0.31496062992125984" footer="0.31496062992125984"/>
  <pageSetup paperSize="9" firstPageNumber="57" orientation="landscape" useFirstPageNumber="1" r:id="rId1"/>
  <headerFooter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9"/>
  <sheetViews>
    <sheetView view="pageLayout" zoomScaleNormal="100" zoomScaleSheetLayoutView="100" workbookViewId="0">
      <selection activeCell="E15" sqref="E15"/>
    </sheetView>
  </sheetViews>
  <sheetFormatPr defaultRowHeight="20.25"/>
  <cols>
    <col min="1" max="1" width="13.875" style="1" customWidth="1"/>
    <col min="2" max="4" width="11.375" style="1" customWidth="1"/>
    <col min="5" max="5" width="21.875" style="1" customWidth="1"/>
    <col min="6" max="6" width="7.75" style="197" customWidth="1"/>
    <col min="7" max="7" width="3.375" style="198" customWidth="1"/>
    <col min="8" max="8" width="6.625" style="198" customWidth="1"/>
    <col min="9" max="10" width="2.875" style="197" customWidth="1"/>
    <col min="11" max="11" width="2.875" style="199" customWidth="1"/>
    <col min="12" max="12" width="2.875" style="197" customWidth="1"/>
    <col min="13" max="13" width="2.875" style="199" customWidth="1"/>
    <col min="14" max="16" width="2.875" style="197" customWidth="1"/>
    <col min="17" max="17" width="2.875" style="199" customWidth="1"/>
    <col min="18" max="18" width="2.875" style="197" customWidth="1"/>
    <col min="19" max="19" width="2.875" style="199" customWidth="1"/>
    <col min="20" max="20" width="2.875" style="197" customWidth="1"/>
    <col min="21" max="21" width="7.875" style="148" customWidth="1"/>
    <col min="22" max="244" width="9" style="1"/>
    <col min="245" max="245" width="16.75" style="1" customWidth="1"/>
    <col min="246" max="246" width="12.75" style="1" customWidth="1"/>
    <col min="247" max="247" width="11.75" style="1" customWidth="1"/>
    <col min="248" max="248" width="11.25" style="1" customWidth="1"/>
    <col min="249" max="249" width="22.25" style="1" customWidth="1"/>
    <col min="250" max="250" width="10.25" style="1" customWidth="1"/>
    <col min="251" max="251" width="4.25" style="1" customWidth="1"/>
    <col min="252" max="252" width="7.875" style="1" customWidth="1"/>
    <col min="253" max="264" width="4" style="1" customWidth="1"/>
    <col min="265" max="265" width="12.75" style="1" customWidth="1"/>
    <col min="266" max="500" width="9" style="1"/>
    <col min="501" max="501" width="16.75" style="1" customWidth="1"/>
    <col min="502" max="502" width="12.75" style="1" customWidth="1"/>
    <col min="503" max="503" width="11.75" style="1" customWidth="1"/>
    <col min="504" max="504" width="11.25" style="1" customWidth="1"/>
    <col min="505" max="505" width="22.25" style="1" customWidth="1"/>
    <col min="506" max="506" width="10.25" style="1" customWidth="1"/>
    <col min="507" max="507" width="4.25" style="1" customWidth="1"/>
    <col min="508" max="508" width="7.875" style="1" customWidth="1"/>
    <col min="509" max="520" width="4" style="1" customWidth="1"/>
    <col min="521" max="521" width="12.75" style="1" customWidth="1"/>
    <col min="522" max="756" width="9" style="1"/>
    <col min="757" max="757" width="16.75" style="1" customWidth="1"/>
    <col min="758" max="758" width="12.75" style="1" customWidth="1"/>
    <col min="759" max="759" width="11.75" style="1" customWidth="1"/>
    <col min="760" max="760" width="11.25" style="1" customWidth="1"/>
    <col min="761" max="761" width="22.25" style="1" customWidth="1"/>
    <col min="762" max="762" width="10.25" style="1" customWidth="1"/>
    <col min="763" max="763" width="4.25" style="1" customWidth="1"/>
    <col min="764" max="764" width="7.875" style="1" customWidth="1"/>
    <col min="765" max="776" width="4" style="1" customWidth="1"/>
    <col min="777" max="777" width="12.75" style="1" customWidth="1"/>
    <col min="778" max="1012" width="9" style="1"/>
    <col min="1013" max="1013" width="16.75" style="1" customWidth="1"/>
    <col min="1014" max="1014" width="12.75" style="1" customWidth="1"/>
    <col min="1015" max="1015" width="11.75" style="1" customWidth="1"/>
    <col min="1016" max="1016" width="11.25" style="1" customWidth="1"/>
    <col min="1017" max="1017" width="22.25" style="1" customWidth="1"/>
    <col min="1018" max="1018" width="10.25" style="1" customWidth="1"/>
    <col min="1019" max="1019" width="4.25" style="1" customWidth="1"/>
    <col min="1020" max="1020" width="7.875" style="1" customWidth="1"/>
    <col min="1021" max="1032" width="4" style="1" customWidth="1"/>
    <col min="1033" max="1033" width="12.75" style="1" customWidth="1"/>
    <col min="1034" max="1268" width="9" style="1"/>
    <col min="1269" max="1269" width="16.75" style="1" customWidth="1"/>
    <col min="1270" max="1270" width="12.75" style="1" customWidth="1"/>
    <col min="1271" max="1271" width="11.75" style="1" customWidth="1"/>
    <col min="1272" max="1272" width="11.25" style="1" customWidth="1"/>
    <col min="1273" max="1273" width="22.25" style="1" customWidth="1"/>
    <col min="1274" max="1274" width="10.25" style="1" customWidth="1"/>
    <col min="1275" max="1275" width="4.25" style="1" customWidth="1"/>
    <col min="1276" max="1276" width="7.875" style="1" customWidth="1"/>
    <col min="1277" max="1288" width="4" style="1" customWidth="1"/>
    <col min="1289" max="1289" width="12.75" style="1" customWidth="1"/>
    <col min="1290" max="1524" width="9" style="1"/>
    <col min="1525" max="1525" width="16.75" style="1" customWidth="1"/>
    <col min="1526" max="1526" width="12.75" style="1" customWidth="1"/>
    <col min="1527" max="1527" width="11.75" style="1" customWidth="1"/>
    <col min="1528" max="1528" width="11.25" style="1" customWidth="1"/>
    <col min="1529" max="1529" width="22.25" style="1" customWidth="1"/>
    <col min="1530" max="1530" width="10.25" style="1" customWidth="1"/>
    <col min="1531" max="1531" width="4.25" style="1" customWidth="1"/>
    <col min="1532" max="1532" width="7.875" style="1" customWidth="1"/>
    <col min="1533" max="1544" width="4" style="1" customWidth="1"/>
    <col min="1545" max="1545" width="12.75" style="1" customWidth="1"/>
    <col min="1546" max="1780" width="9" style="1"/>
    <col min="1781" max="1781" width="16.75" style="1" customWidth="1"/>
    <col min="1782" max="1782" width="12.75" style="1" customWidth="1"/>
    <col min="1783" max="1783" width="11.75" style="1" customWidth="1"/>
    <col min="1784" max="1784" width="11.25" style="1" customWidth="1"/>
    <col min="1785" max="1785" width="22.25" style="1" customWidth="1"/>
    <col min="1786" max="1786" width="10.25" style="1" customWidth="1"/>
    <col min="1787" max="1787" width="4.25" style="1" customWidth="1"/>
    <col min="1788" max="1788" width="7.875" style="1" customWidth="1"/>
    <col min="1789" max="1800" width="4" style="1" customWidth="1"/>
    <col min="1801" max="1801" width="12.75" style="1" customWidth="1"/>
    <col min="1802" max="2036" width="9" style="1"/>
    <col min="2037" max="2037" width="16.75" style="1" customWidth="1"/>
    <col min="2038" max="2038" width="12.75" style="1" customWidth="1"/>
    <col min="2039" max="2039" width="11.75" style="1" customWidth="1"/>
    <col min="2040" max="2040" width="11.25" style="1" customWidth="1"/>
    <col min="2041" max="2041" width="22.25" style="1" customWidth="1"/>
    <col min="2042" max="2042" width="10.25" style="1" customWidth="1"/>
    <col min="2043" max="2043" width="4.25" style="1" customWidth="1"/>
    <col min="2044" max="2044" width="7.875" style="1" customWidth="1"/>
    <col min="2045" max="2056" width="4" style="1" customWidth="1"/>
    <col min="2057" max="2057" width="12.75" style="1" customWidth="1"/>
    <col min="2058" max="2292" width="9" style="1"/>
    <col min="2293" max="2293" width="16.75" style="1" customWidth="1"/>
    <col min="2294" max="2294" width="12.75" style="1" customWidth="1"/>
    <col min="2295" max="2295" width="11.75" style="1" customWidth="1"/>
    <col min="2296" max="2296" width="11.25" style="1" customWidth="1"/>
    <col min="2297" max="2297" width="22.25" style="1" customWidth="1"/>
    <col min="2298" max="2298" width="10.25" style="1" customWidth="1"/>
    <col min="2299" max="2299" width="4.25" style="1" customWidth="1"/>
    <col min="2300" max="2300" width="7.875" style="1" customWidth="1"/>
    <col min="2301" max="2312" width="4" style="1" customWidth="1"/>
    <col min="2313" max="2313" width="12.75" style="1" customWidth="1"/>
    <col min="2314" max="2548" width="9" style="1"/>
    <col min="2549" max="2549" width="16.75" style="1" customWidth="1"/>
    <col min="2550" max="2550" width="12.75" style="1" customWidth="1"/>
    <col min="2551" max="2551" width="11.75" style="1" customWidth="1"/>
    <col min="2552" max="2552" width="11.25" style="1" customWidth="1"/>
    <col min="2553" max="2553" width="22.25" style="1" customWidth="1"/>
    <col min="2554" max="2554" width="10.25" style="1" customWidth="1"/>
    <col min="2555" max="2555" width="4.25" style="1" customWidth="1"/>
    <col min="2556" max="2556" width="7.875" style="1" customWidth="1"/>
    <col min="2557" max="2568" width="4" style="1" customWidth="1"/>
    <col min="2569" max="2569" width="12.75" style="1" customWidth="1"/>
    <col min="2570" max="2804" width="9" style="1"/>
    <col min="2805" max="2805" width="16.75" style="1" customWidth="1"/>
    <col min="2806" max="2806" width="12.75" style="1" customWidth="1"/>
    <col min="2807" max="2807" width="11.75" style="1" customWidth="1"/>
    <col min="2808" max="2808" width="11.25" style="1" customWidth="1"/>
    <col min="2809" max="2809" width="22.25" style="1" customWidth="1"/>
    <col min="2810" max="2810" width="10.25" style="1" customWidth="1"/>
    <col min="2811" max="2811" width="4.25" style="1" customWidth="1"/>
    <col min="2812" max="2812" width="7.875" style="1" customWidth="1"/>
    <col min="2813" max="2824" width="4" style="1" customWidth="1"/>
    <col min="2825" max="2825" width="12.75" style="1" customWidth="1"/>
    <col min="2826" max="3060" width="9" style="1"/>
    <col min="3061" max="3061" width="16.75" style="1" customWidth="1"/>
    <col min="3062" max="3062" width="12.75" style="1" customWidth="1"/>
    <col min="3063" max="3063" width="11.75" style="1" customWidth="1"/>
    <col min="3064" max="3064" width="11.25" style="1" customWidth="1"/>
    <col min="3065" max="3065" width="22.25" style="1" customWidth="1"/>
    <col min="3066" max="3066" width="10.25" style="1" customWidth="1"/>
    <col min="3067" max="3067" width="4.25" style="1" customWidth="1"/>
    <col min="3068" max="3068" width="7.875" style="1" customWidth="1"/>
    <col min="3069" max="3080" width="4" style="1" customWidth="1"/>
    <col min="3081" max="3081" width="12.75" style="1" customWidth="1"/>
    <col min="3082" max="3316" width="9" style="1"/>
    <col min="3317" max="3317" width="16.75" style="1" customWidth="1"/>
    <col min="3318" max="3318" width="12.75" style="1" customWidth="1"/>
    <col min="3319" max="3319" width="11.75" style="1" customWidth="1"/>
    <col min="3320" max="3320" width="11.25" style="1" customWidth="1"/>
    <col min="3321" max="3321" width="22.25" style="1" customWidth="1"/>
    <col min="3322" max="3322" width="10.25" style="1" customWidth="1"/>
    <col min="3323" max="3323" width="4.25" style="1" customWidth="1"/>
    <col min="3324" max="3324" width="7.875" style="1" customWidth="1"/>
    <col min="3325" max="3336" width="4" style="1" customWidth="1"/>
    <col min="3337" max="3337" width="12.75" style="1" customWidth="1"/>
    <col min="3338" max="3572" width="9" style="1"/>
    <col min="3573" max="3573" width="16.75" style="1" customWidth="1"/>
    <col min="3574" max="3574" width="12.75" style="1" customWidth="1"/>
    <col min="3575" max="3575" width="11.75" style="1" customWidth="1"/>
    <col min="3576" max="3576" width="11.25" style="1" customWidth="1"/>
    <col min="3577" max="3577" width="22.25" style="1" customWidth="1"/>
    <col min="3578" max="3578" width="10.25" style="1" customWidth="1"/>
    <col min="3579" max="3579" width="4.25" style="1" customWidth="1"/>
    <col min="3580" max="3580" width="7.875" style="1" customWidth="1"/>
    <col min="3581" max="3592" width="4" style="1" customWidth="1"/>
    <col min="3593" max="3593" width="12.75" style="1" customWidth="1"/>
    <col min="3594" max="3828" width="9" style="1"/>
    <col min="3829" max="3829" width="16.75" style="1" customWidth="1"/>
    <col min="3830" max="3830" width="12.75" style="1" customWidth="1"/>
    <col min="3831" max="3831" width="11.75" style="1" customWidth="1"/>
    <col min="3832" max="3832" width="11.25" style="1" customWidth="1"/>
    <col min="3833" max="3833" width="22.25" style="1" customWidth="1"/>
    <col min="3834" max="3834" width="10.25" style="1" customWidth="1"/>
    <col min="3835" max="3835" width="4.25" style="1" customWidth="1"/>
    <col min="3836" max="3836" width="7.875" style="1" customWidth="1"/>
    <col min="3837" max="3848" width="4" style="1" customWidth="1"/>
    <col min="3849" max="3849" width="12.75" style="1" customWidth="1"/>
    <col min="3850" max="4084" width="9" style="1"/>
    <col min="4085" max="4085" width="16.75" style="1" customWidth="1"/>
    <col min="4086" max="4086" width="12.75" style="1" customWidth="1"/>
    <col min="4087" max="4087" width="11.75" style="1" customWidth="1"/>
    <col min="4088" max="4088" width="11.25" style="1" customWidth="1"/>
    <col min="4089" max="4089" width="22.25" style="1" customWidth="1"/>
    <col min="4090" max="4090" width="10.25" style="1" customWidth="1"/>
    <col min="4091" max="4091" width="4.25" style="1" customWidth="1"/>
    <col min="4092" max="4092" width="7.875" style="1" customWidth="1"/>
    <col min="4093" max="4104" width="4" style="1" customWidth="1"/>
    <col min="4105" max="4105" width="12.75" style="1" customWidth="1"/>
    <col min="4106" max="4340" width="9" style="1"/>
    <col min="4341" max="4341" width="16.75" style="1" customWidth="1"/>
    <col min="4342" max="4342" width="12.75" style="1" customWidth="1"/>
    <col min="4343" max="4343" width="11.75" style="1" customWidth="1"/>
    <col min="4344" max="4344" width="11.25" style="1" customWidth="1"/>
    <col min="4345" max="4345" width="22.25" style="1" customWidth="1"/>
    <col min="4346" max="4346" width="10.25" style="1" customWidth="1"/>
    <col min="4347" max="4347" width="4.25" style="1" customWidth="1"/>
    <col min="4348" max="4348" width="7.875" style="1" customWidth="1"/>
    <col min="4349" max="4360" width="4" style="1" customWidth="1"/>
    <col min="4361" max="4361" width="12.75" style="1" customWidth="1"/>
    <col min="4362" max="4596" width="9" style="1"/>
    <col min="4597" max="4597" width="16.75" style="1" customWidth="1"/>
    <col min="4598" max="4598" width="12.75" style="1" customWidth="1"/>
    <col min="4599" max="4599" width="11.75" style="1" customWidth="1"/>
    <col min="4600" max="4600" width="11.25" style="1" customWidth="1"/>
    <col min="4601" max="4601" width="22.25" style="1" customWidth="1"/>
    <col min="4602" max="4602" width="10.25" style="1" customWidth="1"/>
    <col min="4603" max="4603" width="4.25" style="1" customWidth="1"/>
    <col min="4604" max="4604" width="7.875" style="1" customWidth="1"/>
    <col min="4605" max="4616" width="4" style="1" customWidth="1"/>
    <col min="4617" max="4617" width="12.75" style="1" customWidth="1"/>
    <col min="4618" max="4852" width="9" style="1"/>
    <col min="4853" max="4853" width="16.75" style="1" customWidth="1"/>
    <col min="4854" max="4854" width="12.75" style="1" customWidth="1"/>
    <col min="4855" max="4855" width="11.75" style="1" customWidth="1"/>
    <col min="4856" max="4856" width="11.25" style="1" customWidth="1"/>
    <col min="4857" max="4857" width="22.25" style="1" customWidth="1"/>
    <col min="4858" max="4858" width="10.25" style="1" customWidth="1"/>
    <col min="4859" max="4859" width="4.25" style="1" customWidth="1"/>
    <col min="4860" max="4860" width="7.875" style="1" customWidth="1"/>
    <col min="4861" max="4872" width="4" style="1" customWidth="1"/>
    <col min="4873" max="4873" width="12.75" style="1" customWidth="1"/>
    <col min="4874" max="5108" width="9" style="1"/>
    <col min="5109" max="5109" width="16.75" style="1" customWidth="1"/>
    <col min="5110" max="5110" width="12.75" style="1" customWidth="1"/>
    <col min="5111" max="5111" width="11.75" style="1" customWidth="1"/>
    <col min="5112" max="5112" width="11.25" style="1" customWidth="1"/>
    <col min="5113" max="5113" width="22.25" style="1" customWidth="1"/>
    <col min="5114" max="5114" width="10.25" style="1" customWidth="1"/>
    <col min="5115" max="5115" width="4.25" style="1" customWidth="1"/>
    <col min="5116" max="5116" width="7.875" style="1" customWidth="1"/>
    <col min="5117" max="5128" width="4" style="1" customWidth="1"/>
    <col min="5129" max="5129" width="12.75" style="1" customWidth="1"/>
    <col min="5130" max="5364" width="9" style="1"/>
    <col min="5365" max="5365" width="16.75" style="1" customWidth="1"/>
    <col min="5366" max="5366" width="12.75" style="1" customWidth="1"/>
    <col min="5367" max="5367" width="11.75" style="1" customWidth="1"/>
    <col min="5368" max="5368" width="11.25" style="1" customWidth="1"/>
    <col min="5369" max="5369" width="22.25" style="1" customWidth="1"/>
    <col min="5370" max="5370" width="10.25" style="1" customWidth="1"/>
    <col min="5371" max="5371" width="4.25" style="1" customWidth="1"/>
    <col min="5372" max="5372" width="7.875" style="1" customWidth="1"/>
    <col min="5373" max="5384" width="4" style="1" customWidth="1"/>
    <col min="5385" max="5385" width="12.75" style="1" customWidth="1"/>
    <col min="5386" max="5620" width="9" style="1"/>
    <col min="5621" max="5621" width="16.75" style="1" customWidth="1"/>
    <col min="5622" max="5622" width="12.75" style="1" customWidth="1"/>
    <col min="5623" max="5623" width="11.75" style="1" customWidth="1"/>
    <col min="5624" max="5624" width="11.25" style="1" customWidth="1"/>
    <col min="5625" max="5625" width="22.25" style="1" customWidth="1"/>
    <col min="5626" max="5626" width="10.25" style="1" customWidth="1"/>
    <col min="5627" max="5627" width="4.25" style="1" customWidth="1"/>
    <col min="5628" max="5628" width="7.875" style="1" customWidth="1"/>
    <col min="5629" max="5640" width="4" style="1" customWidth="1"/>
    <col min="5641" max="5641" width="12.75" style="1" customWidth="1"/>
    <col min="5642" max="5876" width="9" style="1"/>
    <col min="5877" max="5877" width="16.75" style="1" customWidth="1"/>
    <col min="5878" max="5878" width="12.75" style="1" customWidth="1"/>
    <col min="5879" max="5879" width="11.75" style="1" customWidth="1"/>
    <col min="5880" max="5880" width="11.25" style="1" customWidth="1"/>
    <col min="5881" max="5881" width="22.25" style="1" customWidth="1"/>
    <col min="5882" max="5882" width="10.25" style="1" customWidth="1"/>
    <col min="5883" max="5883" width="4.25" style="1" customWidth="1"/>
    <col min="5884" max="5884" width="7.875" style="1" customWidth="1"/>
    <col min="5885" max="5896" width="4" style="1" customWidth="1"/>
    <col min="5897" max="5897" width="12.75" style="1" customWidth="1"/>
    <col min="5898" max="6132" width="9" style="1"/>
    <col min="6133" max="6133" width="16.75" style="1" customWidth="1"/>
    <col min="6134" max="6134" width="12.75" style="1" customWidth="1"/>
    <col min="6135" max="6135" width="11.75" style="1" customWidth="1"/>
    <col min="6136" max="6136" width="11.25" style="1" customWidth="1"/>
    <col min="6137" max="6137" width="22.25" style="1" customWidth="1"/>
    <col min="6138" max="6138" width="10.25" style="1" customWidth="1"/>
    <col min="6139" max="6139" width="4.25" style="1" customWidth="1"/>
    <col min="6140" max="6140" width="7.875" style="1" customWidth="1"/>
    <col min="6141" max="6152" width="4" style="1" customWidth="1"/>
    <col min="6153" max="6153" width="12.75" style="1" customWidth="1"/>
    <col min="6154" max="6388" width="9" style="1"/>
    <col min="6389" max="6389" width="16.75" style="1" customWidth="1"/>
    <col min="6390" max="6390" width="12.75" style="1" customWidth="1"/>
    <col min="6391" max="6391" width="11.75" style="1" customWidth="1"/>
    <col min="6392" max="6392" width="11.25" style="1" customWidth="1"/>
    <col min="6393" max="6393" width="22.25" style="1" customWidth="1"/>
    <col min="6394" max="6394" width="10.25" style="1" customWidth="1"/>
    <col min="6395" max="6395" width="4.25" style="1" customWidth="1"/>
    <col min="6396" max="6396" width="7.875" style="1" customWidth="1"/>
    <col min="6397" max="6408" width="4" style="1" customWidth="1"/>
    <col min="6409" max="6409" width="12.75" style="1" customWidth="1"/>
    <col min="6410" max="6644" width="9" style="1"/>
    <col min="6645" max="6645" width="16.75" style="1" customWidth="1"/>
    <col min="6646" max="6646" width="12.75" style="1" customWidth="1"/>
    <col min="6647" max="6647" width="11.75" style="1" customWidth="1"/>
    <col min="6648" max="6648" width="11.25" style="1" customWidth="1"/>
    <col min="6649" max="6649" width="22.25" style="1" customWidth="1"/>
    <col min="6650" max="6650" width="10.25" style="1" customWidth="1"/>
    <col min="6651" max="6651" width="4.25" style="1" customWidth="1"/>
    <col min="6652" max="6652" width="7.875" style="1" customWidth="1"/>
    <col min="6653" max="6664" width="4" style="1" customWidth="1"/>
    <col min="6665" max="6665" width="12.75" style="1" customWidth="1"/>
    <col min="6666" max="6900" width="9" style="1"/>
    <col min="6901" max="6901" width="16.75" style="1" customWidth="1"/>
    <col min="6902" max="6902" width="12.75" style="1" customWidth="1"/>
    <col min="6903" max="6903" width="11.75" style="1" customWidth="1"/>
    <col min="6904" max="6904" width="11.25" style="1" customWidth="1"/>
    <col min="6905" max="6905" width="22.25" style="1" customWidth="1"/>
    <col min="6906" max="6906" width="10.25" style="1" customWidth="1"/>
    <col min="6907" max="6907" width="4.25" style="1" customWidth="1"/>
    <col min="6908" max="6908" width="7.875" style="1" customWidth="1"/>
    <col min="6909" max="6920" width="4" style="1" customWidth="1"/>
    <col min="6921" max="6921" width="12.75" style="1" customWidth="1"/>
    <col min="6922" max="7156" width="9" style="1"/>
    <col min="7157" max="7157" width="16.75" style="1" customWidth="1"/>
    <col min="7158" max="7158" width="12.75" style="1" customWidth="1"/>
    <col min="7159" max="7159" width="11.75" style="1" customWidth="1"/>
    <col min="7160" max="7160" width="11.25" style="1" customWidth="1"/>
    <col min="7161" max="7161" width="22.25" style="1" customWidth="1"/>
    <col min="7162" max="7162" width="10.25" style="1" customWidth="1"/>
    <col min="7163" max="7163" width="4.25" style="1" customWidth="1"/>
    <col min="7164" max="7164" width="7.875" style="1" customWidth="1"/>
    <col min="7165" max="7176" width="4" style="1" customWidth="1"/>
    <col min="7177" max="7177" width="12.75" style="1" customWidth="1"/>
    <col min="7178" max="7412" width="9" style="1"/>
    <col min="7413" max="7413" width="16.75" style="1" customWidth="1"/>
    <col min="7414" max="7414" width="12.75" style="1" customWidth="1"/>
    <col min="7415" max="7415" width="11.75" style="1" customWidth="1"/>
    <col min="7416" max="7416" width="11.25" style="1" customWidth="1"/>
    <col min="7417" max="7417" width="22.25" style="1" customWidth="1"/>
    <col min="7418" max="7418" width="10.25" style="1" customWidth="1"/>
    <col min="7419" max="7419" width="4.25" style="1" customWidth="1"/>
    <col min="7420" max="7420" width="7.875" style="1" customWidth="1"/>
    <col min="7421" max="7432" width="4" style="1" customWidth="1"/>
    <col min="7433" max="7433" width="12.75" style="1" customWidth="1"/>
    <col min="7434" max="7668" width="9" style="1"/>
    <col min="7669" max="7669" width="16.75" style="1" customWidth="1"/>
    <col min="7670" max="7670" width="12.75" style="1" customWidth="1"/>
    <col min="7671" max="7671" width="11.75" style="1" customWidth="1"/>
    <col min="7672" max="7672" width="11.25" style="1" customWidth="1"/>
    <col min="7673" max="7673" width="22.25" style="1" customWidth="1"/>
    <col min="7674" max="7674" width="10.25" style="1" customWidth="1"/>
    <col min="7675" max="7675" width="4.25" style="1" customWidth="1"/>
    <col min="7676" max="7676" width="7.875" style="1" customWidth="1"/>
    <col min="7677" max="7688" width="4" style="1" customWidth="1"/>
    <col min="7689" max="7689" width="12.75" style="1" customWidth="1"/>
    <col min="7690" max="7924" width="9" style="1"/>
    <col min="7925" max="7925" width="16.75" style="1" customWidth="1"/>
    <col min="7926" max="7926" width="12.75" style="1" customWidth="1"/>
    <col min="7927" max="7927" width="11.75" style="1" customWidth="1"/>
    <col min="7928" max="7928" width="11.25" style="1" customWidth="1"/>
    <col min="7929" max="7929" width="22.25" style="1" customWidth="1"/>
    <col min="7930" max="7930" width="10.25" style="1" customWidth="1"/>
    <col min="7931" max="7931" width="4.25" style="1" customWidth="1"/>
    <col min="7932" max="7932" width="7.875" style="1" customWidth="1"/>
    <col min="7933" max="7944" width="4" style="1" customWidth="1"/>
    <col min="7945" max="7945" width="12.75" style="1" customWidth="1"/>
    <col min="7946" max="8180" width="9" style="1"/>
    <col min="8181" max="8181" width="16.75" style="1" customWidth="1"/>
    <col min="8182" max="8182" width="12.75" style="1" customWidth="1"/>
    <col min="8183" max="8183" width="11.75" style="1" customWidth="1"/>
    <col min="8184" max="8184" width="11.25" style="1" customWidth="1"/>
    <col min="8185" max="8185" width="22.25" style="1" customWidth="1"/>
    <col min="8186" max="8186" width="10.25" style="1" customWidth="1"/>
    <col min="8187" max="8187" width="4.25" style="1" customWidth="1"/>
    <col min="8188" max="8188" width="7.875" style="1" customWidth="1"/>
    <col min="8189" max="8200" width="4" style="1" customWidth="1"/>
    <col min="8201" max="8201" width="12.75" style="1" customWidth="1"/>
    <col min="8202" max="8436" width="9" style="1"/>
    <col min="8437" max="8437" width="16.75" style="1" customWidth="1"/>
    <col min="8438" max="8438" width="12.75" style="1" customWidth="1"/>
    <col min="8439" max="8439" width="11.75" style="1" customWidth="1"/>
    <col min="8440" max="8440" width="11.25" style="1" customWidth="1"/>
    <col min="8441" max="8441" width="22.25" style="1" customWidth="1"/>
    <col min="8442" max="8442" width="10.25" style="1" customWidth="1"/>
    <col min="8443" max="8443" width="4.25" style="1" customWidth="1"/>
    <col min="8444" max="8444" width="7.875" style="1" customWidth="1"/>
    <col min="8445" max="8456" width="4" style="1" customWidth="1"/>
    <col min="8457" max="8457" width="12.75" style="1" customWidth="1"/>
    <col min="8458" max="8692" width="9" style="1"/>
    <col min="8693" max="8693" width="16.75" style="1" customWidth="1"/>
    <col min="8694" max="8694" width="12.75" style="1" customWidth="1"/>
    <col min="8695" max="8695" width="11.75" style="1" customWidth="1"/>
    <col min="8696" max="8696" width="11.25" style="1" customWidth="1"/>
    <col min="8697" max="8697" width="22.25" style="1" customWidth="1"/>
    <col min="8698" max="8698" width="10.25" style="1" customWidth="1"/>
    <col min="8699" max="8699" width="4.25" style="1" customWidth="1"/>
    <col min="8700" max="8700" width="7.875" style="1" customWidth="1"/>
    <col min="8701" max="8712" width="4" style="1" customWidth="1"/>
    <col min="8713" max="8713" width="12.75" style="1" customWidth="1"/>
    <col min="8714" max="8948" width="9" style="1"/>
    <col min="8949" max="8949" width="16.75" style="1" customWidth="1"/>
    <col min="8950" max="8950" width="12.75" style="1" customWidth="1"/>
    <col min="8951" max="8951" width="11.75" style="1" customWidth="1"/>
    <col min="8952" max="8952" width="11.25" style="1" customWidth="1"/>
    <col min="8953" max="8953" width="22.25" style="1" customWidth="1"/>
    <col min="8954" max="8954" width="10.25" style="1" customWidth="1"/>
    <col min="8955" max="8955" width="4.25" style="1" customWidth="1"/>
    <col min="8956" max="8956" width="7.875" style="1" customWidth="1"/>
    <col min="8957" max="8968" width="4" style="1" customWidth="1"/>
    <col min="8969" max="8969" width="12.75" style="1" customWidth="1"/>
    <col min="8970" max="9204" width="9" style="1"/>
    <col min="9205" max="9205" width="16.75" style="1" customWidth="1"/>
    <col min="9206" max="9206" width="12.75" style="1" customWidth="1"/>
    <col min="9207" max="9207" width="11.75" style="1" customWidth="1"/>
    <col min="9208" max="9208" width="11.25" style="1" customWidth="1"/>
    <col min="9209" max="9209" width="22.25" style="1" customWidth="1"/>
    <col min="9210" max="9210" width="10.25" style="1" customWidth="1"/>
    <col min="9211" max="9211" width="4.25" style="1" customWidth="1"/>
    <col min="9212" max="9212" width="7.875" style="1" customWidth="1"/>
    <col min="9213" max="9224" width="4" style="1" customWidth="1"/>
    <col min="9225" max="9225" width="12.75" style="1" customWidth="1"/>
    <col min="9226" max="9460" width="9" style="1"/>
    <col min="9461" max="9461" width="16.75" style="1" customWidth="1"/>
    <col min="9462" max="9462" width="12.75" style="1" customWidth="1"/>
    <col min="9463" max="9463" width="11.75" style="1" customWidth="1"/>
    <col min="9464" max="9464" width="11.25" style="1" customWidth="1"/>
    <col min="9465" max="9465" width="22.25" style="1" customWidth="1"/>
    <col min="9466" max="9466" width="10.25" style="1" customWidth="1"/>
    <col min="9467" max="9467" width="4.25" style="1" customWidth="1"/>
    <col min="9468" max="9468" width="7.875" style="1" customWidth="1"/>
    <col min="9469" max="9480" width="4" style="1" customWidth="1"/>
    <col min="9481" max="9481" width="12.75" style="1" customWidth="1"/>
    <col min="9482" max="9716" width="9" style="1"/>
    <col min="9717" max="9717" width="16.75" style="1" customWidth="1"/>
    <col min="9718" max="9718" width="12.75" style="1" customWidth="1"/>
    <col min="9719" max="9719" width="11.75" style="1" customWidth="1"/>
    <col min="9720" max="9720" width="11.25" style="1" customWidth="1"/>
    <col min="9721" max="9721" width="22.25" style="1" customWidth="1"/>
    <col min="9722" max="9722" width="10.25" style="1" customWidth="1"/>
    <col min="9723" max="9723" width="4.25" style="1" customWidth="1"/>
    <col min="9724" max="9724" width="7.875" style="1" customWidth="1"/>
    <col min="9725" max="9736" width="4" style="1" customWidth="1"/>
    <col min="9737" max="9737" width="12.75" style="1" customWidth="1"/>
    <col min="9738" max="9972" width="9" style="1"/>
    <col min="9973" max="9973" width="16.75" style="1" customWidth="1"/>
    <col min="9974" max="9974" width="12.75" style="1" customWidth="1"/>
    <col min="9975" max="9975" width="11.75" style="1" customWidth="1"/>
    <col min="9976" max="9976" width="11.25" style="1" customWidth="1"/>
    <col min="9977" max="9977" width="22.25" style="1" customWidth="1"/>
    <col min="9978" max="9978" width="10.25" style="1" customWidth="1"/>
    <col min="9979" max="9979" width="4.25" style="1" customWidth="1"/>
    <col min="9980" max="9980" width="7.875" style="1" customWidth="1"/>
    <col min="9981" max="9992" width="4" style="1" customWidth="1"/>
    <col min="9993" max="9993" width="12.75" style="1" customWidth="1"/>
    <col min="9994" max="10228" width="9" style="1"/>
    <col min="10229" max="10229" width="16.75" style="1" customWidth="1"/>
    <col min="10230" max="10230" width="12.75" style="1" customWidth="1"/>
    <col min="10231" max="10231" width="11.75" style="1" customWidth="1"/>
    <col min="10232" max="10232" width="11.25" style="1" customWidth="1"/>
    <col min="10233" max="10233" width="22.25" style="1" customWidth="1"/>
    <col min="10234" max="10234" width="10.25" style="1" customWidth="1"/>
    <col min="10235" max="10235" width="4.25" style="1" customWidth="1"/>
    <col min="10236" max="10236" width="7.875" style="1" customWidth="1"/>
    <col min="10237" max="10248" width="4" style="1" customWidth="1"/>
    <col min="10249" max="10249" width="12.75" style="1" customWidth="1"/>
    <col min="10250" max="10484" width="9" style="1"/>
    <col min="10485" max="10485" width="16.75" style="1" customWidth="1"/>
    <col min="10486" max="10486" width="12.75" style="1" customWidth="1"/>
    <col min="10487" max="10487" width="11.75" style="1" customWidth="1"/>
    <col min="10488" max="10488" width="11.25" style="1" customWidth="1"/>
    <col min="10489" max="10489" width="22.25" style="1" customWidth="1"/>
    <col min="10490" max="10490" width="10.25" style="1" customWidth="1"/>
    <col min="10491" max="10491" width="4.25" style="1" customWidth="1"/>
    <col min="10492" max="10492" width="7.875" style="1" customWidth="1"/>
    <col min="10493" max="10504" width="4" style="1" customWidth="1"/>
    <col min="10505" max="10505" width="12.75" style="1" customWidth="1"/>
    <col min="10506" max="10740" width="9" style="1"/>
    <col min="10741" max="10741" width="16.75" style="1" customWidth="1"/>
    <col min="10742" max="10742" width="12.75" style="1" customWidth="1"/>
    <col min="10743" max="10743" width="11.75" style="1" customWidth="1"/>
    <col min="10744" max="10744" width="11.25" style="1" customWidth="1"/>
    <col min="10745" max="10745" width="22.25" style="1" customWidth="1"/>
    <col min="10746" max="10746" width="10.25" style="1" customWidth="1"/>
    <col min="10747" max="10747" width="4.25" style="1" customWidth="1"/>
    <col min="10748" max="10748" width="7.875" style="1" customWidth="1"/>
    <col min="10749" max="10760" width="4" style="1" customWidth="1"/>
    <col min="10761" max="10761" width="12.75" style="1" customWidth="1"/>
    <col min="10762" max="10996" width="9" style="1"/>
    <col min="10997" max="10997" width="16.75" style="1" customWidth="1"/>
    <col min="10998" max="10998" width="12.75" style="1" customWidth="1"/>
    <col min="10999" max="10999" width="11.75" style="1" customWidth="1"/>
    <col min="11000" max="11000" width="11.25" style="1" customWidth="1"/>
    <col min="11001" max="11001" width="22.25" style="1" customWidth="1"/>
    <col min="11002" max="11002" width="10.25" style="1" customWidth="1"/>
    <col min="11003" max="11003" width="4.25" style="1" customWidth="1"/>
    <col min="11004" max="11004" width="7.875" style="1" customWidth="1"/>
    <col min="11005" max="11016" width="4" style="1" customWidth="1"/>
    <col min="11017" max="11017" width="12.75" style="1" customWidth="1"/>
    <col min="11018" max="11252" width="9" style="1"/>
    <col min="11253" max="11253" width="16.75" style="1" customWidth="1"/>
    <col min="11254" max="11254" width="12.75" style="1" customWidth="1"/>
    <col min="11255" max="11255" width="11.75" style="1" customWidth="1"/>
    <col min="11256" max="11256" width="11.25" style="1" customWidth="1"/>
    <col min="11257" max="11257" width="22.25" style="1" customWidth="1"/>
    <col min="11258" max="11258" width="10.25" style="1" customWidth="1"/>
    <col min="11259" max="11259" width="4.25" style="1" customWidth="1"/>
    <col min="11260" max="11260" width="7.875" style="1" customWidth="1"/>
    <col min="11261" max="11272" width="4" style="1" customWidth="1"/>
    <col min="11273" max="11273" width="12.75" style="1" customWidth="1"/>
    <col min="11274" max="11508" width="9" style="1"/>
    <col min="11509" max="11509" width="16.75" style="1" customWidth="1"/>
    <col min="11510" max="11510" width="12.75" style="1" customWidth="1"/>
    <col min="11511" max="11511" width="11.75" style="1" customWidth="1"/>
    <col min="11512" max="11512" width="11.25" style="1" customWidth="1"/>
    <col min="11513" max="11513" width="22.25" style="1" customWidth="1"/>
    <col min="11514" max="11514" width="10.25" style="1" customWidth="1"/>
    <col min="11515" max="11515" width="4.25" style="1" customWidth="1"/>
    <col min="11516" max="11516" width="7.875" style="1" customWidth="1"/>
    <col min="11517" max="11528" width="4" style="1" customWidth="1"/>
    <col min="11529" max="11529" width="12.75" style="1" customWidth="1"/>
    <col min="11530" max="11764" width="9" style="1"/>
    <col min="11765" max="11765" width="16.75" style="1" customWidth="1"/>
    <col min="11766" max="11766" width="12.75" style="1" customWidth="1"/>
    <col min="11767" max="11767" width="11.75" style="1" customWidth="1"/>
    <col min="11768" max="11768" width="11.25" style="1" customWidth="1"/>
    <col min="11769" max="11769" width="22.25" style="1" customWidth="1"/>
    <col min="11770" max="11770" width="10.25" style="1" customWidth="1"/>
    <col min="11771" max="11771" width="4.25" style="1" customWidth="1"/>
    <col min="11772" max="11772" width="7.875" style="1" customWidth="1"/>
    <col min="11773" max="11784" width="4" style="1" customWidth="1"/>
    <col min="11785" max="11785" width="12.75" style="1" customWidth="1"/>
    <col min="11786" max="12020" width="9" style="1"/>
    <col min="12021" max="12021" width="16.75" style="1" customWidth="1"/>
    <col min="12022" max="12022" width="12.75" style="1" customWidth="1"/>
    <col min="12023" max="12023" width="11.75" style="1" customWidth="1"/>
    <col min="12024" max="12024" width="11.25" style="1" customWidth="1"/>
    <col min="12025" max="12025" width="22.25" style="1" customWidth="1"/>
    <col min="12026" max="12026" width="10.25" style="1" customWidth="1"/>
    <col min="12027" max="12027" width="4.25" style="1" customWidth="1"/>
    <col min="12028" max="12028" width="7.875" style="1" customWidth="1"/>
    <col min="12029" max="12040" width="4" style="1" customWidth="1"/>
    <col min="12041" max="12041" width="12.75" style="1" customWidth="1"/>
    <col min="12042" max="12276" width="9" style="1"/>
    <col min="12277" max="12277" width="16.75" style="1" customWidth="1"/>
    <col min="12278" max="12278" width="12.75" style="1" customWidth="1"/>
    <col min="12279" max="12279" width="11.75" style="1" customWidth="1"/>
    <col min="12280" max="12280" width="11.25" style="1" customWidth="1"/>
    <col min="12281" max="12281" width="22.25" style="1" customWidth="1"/>
    <col min="12282" max="12282" width="10.25" style="1" customWidth="1"/>
    <col min="12283" max="12283" width="4.25" style="1" customWidth="1"/>
    <col min="12284" max="12284" width="7.875" style="1" customWidth="1"/>
    <col min="12285" max="12296" width="4" style="1" customWidth="1"/>
    <col min="12297" max="12297" width="12.75" style="1" customWidth="1"/>
    <col min="12298" max="12532" width="9" style="1"/>
    <col min="12533" max="12533" width="16.75" style="1" customWidth="1"/>
    <col min="12534" max="12534" width="12.75" style="1" customWidth="1"/>
    <col min="12535" max="12535" width="11.75" style="1" customWidth="1"/>
    <col min="12536" max="12536" width="11.25" style="1" customWidth="1"/>
    <col min="12537" max="12537" width="22.25" style="1" customWidth="1"/>
    <col min="12538" max="12538" width="10.25" style="1" customWidth="1"/>
    <col min="12539" max="12539" width="4.25" style="1" customWidth="1"/>
    <col min="12540" max="12540" width="7.875" style="1" customWidth="1"/>
    <col min="12541" max="12552" width="4" style="1" customWidth="1"/>
    <col min="12553" max="12553" width="12.75" style="1" customWidth="1"/>
    <col min="12554" max="12788" width="9" style="1"/>
    <col min="12789" max="12789" width="16.75" style="1" customWidth="1"/>
    <col min="12790" max="12790" width="12.75" style="1" customWidth="1"/>
    <col min="12791" max="12791" width="11.75" style="1" customWidth="1"/>
    <col min="12792" max="12792" width="11.25" style="1" customWidth="1"/>
    <col min="12793" max="12793" width="22.25" style="1" customWidth="1"/>
    <col min="12794" max="12794" width="10.25" style="1" customWidth="1"/>
    <col min="12795" max="12795" width="4.25" style="1" customWidth="1"/>
    <col min="12796" max="12796" width="7.875" style="1" customWidth="1"/>
    <col min="12797" max="12808" width="4" style="1" customWidth="1"/>
    <col min="12809" max="12809" width="12.75" style="1" customWidth="1"/>
    <col min="12810" max="13044" width="9" style="1"/>
    <col min="13045" max="13045" width="16.75" style="1" customWidth="1"/>
    <col min="13046" max="13046" width="12.75" style="1" customWidth="1"/>
    <col min="13047" max="13047" width="11.75" style="1" customWidth="1"/>
    <col min="13048" max="13048" width="11.25" style="1" customWidth="1"/>
    <col min="13049" max="13049" width="22.25" style="1" customWidth="1"/>
    <col min="13050" max="13050" width="10.25" style="1" customWidth="1"/>
    <col min="13051" max="13051" width="4.25" style="1" customWidth="1"/>
    <col min="13052" max="13052" width="7.875" style="1" customWidth="1"/>
    <col min="13053" max="13064" width="4" style="1" customWidth="1"/>
    <col min="13065" max="13065" width="12.75" style="1" customWidth="1"/>
    <col min="13066" max="13300" width="9" style="1"/>
    <col min="13301" max="13301" width="16.75" style="1" customWidth="1"/>
    <col min="13302" max="13302" width="12.75" style="1" customWidth="1"/>
    <col min="13303" max="13303" width="11.75" style="1" customWidth="1"/>
    <col min="13304" max="13304" width="11.25" style="1" customWidth="1"/>
    <col min="13305" max="13305" width="22.25" style="1" customWidth="1"/>
    <col min="13306" max="13306" width="10.25" style="1" customWidth="1"/>
    <col min="13307" max="13307" width="4.25" style="1" customWidth="1"/>
    <col min="13308" max="13308" width="7.875" style="1" customWidth="1"/>
    <col min="13309" max="13320" width="4" style="1" customWidth="1"/>
    <col min="13321" max="13321" width="12.75" style="1" customWidth="1"/>
    <col min="13322" max="13556" width="9" style="1"/>
    <col min="13557" max="13557" width="16.75" style="1" customWidth="1"/>
    <col min="13558" max="13558" width="12.75" style="1" customWidth="1"/>
    <col min="13559" max="13559" width="11.75" style="1" customWidth="1"/>
    <col min="13560" max="13560" width="11.25" style="1" customWidth="1"/>
    <col min="13561" max="13561" width="22.25" style="1" customWidth="1"/>
    <col min="13562" max="13562" width="10.25" style="1" customWidth="1"/>
    <col min="13563" max="13563" width="4.25" style="1" customWidth="1"/>
    <col min="13564" max="13564" width="7.875" style="1" customWidth="1"/>
    <col min="13565" max="13576" width="4" style="1" customWidth="1"/>
    <col min="13577" max="13577" width="12.75" style="1" customWidth="1"/>
    <col min="13578" max="13812" width="9" style="1"/>
    <col min="13813" max="13813" width="16.75" style="1" customWidth="1"/>
    <col min="13814" max="13814" width="12.75" style="1" customWidth="1"/>
    <col min="13815" max="13815" width="11.75" style="1" customWidth="1"/>
    <col min="13816" max="13816" width="11.25" style="1" customWidth="1"/>
    <col min="13817" max="13817" width="22.25" style="1" customWidth="1"/>
    <col min="13818" max="13818" width="10.25" style="1" customWidth="1"/>
    <col min="13819" max="13819" width="4.25" style="1" customWidth="1"/>
    <col min="13820" max="13820" width="7.875" style="1" customWidth="1"/>
    <col min="13821" max="13832" width="4" style="1" customWidth="1"/>
    <col min="13833" max="13833" width="12.75" style="1" customWidth="1"/>
    <col min="13834" max="14068" width="9" style="1"/>
    <col min="14069" max="14069" width="16.75" style="1" customWidth="1"/>
    <col min="14070" max="14070" width="12.75" style="1" customWidth="1"/>
    <col min="14071" max="14071" width="11.75" style="1" customWidth="1"/>
    <col min="14072" max="14072" width="11.25" style="1" customWidth="1"/>
    <col min="14073" max="14073" width="22.25" style="1" customWidth="1"/>
    <col min="14074" max="14074" width="10.25" style="1" customWidth="1"/>
    <col min="14075" max="14075" width="4.25" style="1" customWidth="1"/>
    <col min="14076" max="14076" width="7.875" style="1" customWidth="1"/>
    <col min="14077" max="14088" width="4" style="1" customWidth="1"/>
    <col min="14089" max="14089" width="12.75" style="1" customWidth="1"/>
    <col min="14090" max="14324" width="9" style="1"/>
    <col min="14325" max="14325" width="16.75" style="1" customWidth="1"/>
    <col min="14326" max="14326" width="12.75" style="1" customWidth="1"/>
    <col min="14327" max="14327" width="11.75" style="1" customWidth="1"/>
    <col min="14328" max="14328" width="11.25" style="1" customWidth="1"/>
    <col min="14329" max="14329" width="22.25" style="1" customWidth="1"/>
    <col min="14330" max="14330" width="10.25" style="1" customWidth="1"/>
    <col min="14331" max="14331" width="4.25" style="1" customWidth="1"/>
    <col min="14332" max="14332" width="7.875" style="1" customWidth="1"/>
    <col min="14333" max="14344" width="4" style="1" customWidth="1"/>
    <col min="14345" max="14345" width="12.75" style="1" customWidth="1"/>
    <col min="14346" max="14580" width="9" style="1"/>
    <col min="14581" max="14581" width="16.75" style="1" customWidth="1"/>
    <col min="14582" max="14582" width="12.75" style="1" customWidth="1"/>
    <col min="14583" max="14583" width="11.75" style="1" customWidth="1"/>
    <col min="14584" max="14584" width="11.25" style="1" customWidth="1"/>
    <col min="14585" max="14585" width="22.25" style="1" customWidth="1"/>
    <col min="14586" max="14586" width="10.25" style="1" customWidth="1"/>
    <col min="14587" max="14587" width="4.25" style="1" customWidth="1"/>
    <col min="14588" max="14588" width="7.875" style="1" customWidth="1"/>
    <col min="14589" max="14600" width="4" style="1" customWidth="1"/>
    <col min="14601" max="14601" width="12.75" style="1" customWidth="1"/>
    <col min="14602" max="14836" width="9" style="1"/>
    <col min="14837" max="14837" width="16.75" style="1" customWidth="1"/>
    <col min="14838" max="14838" width="12.75" style="1" customWidth="1"/>
    <col min="14839" max="14839" width="11.75" style="1" customWidth="1"/>
    <col min="14840" max="14840" width="11.25" style="1" customWidth="1"/>
    <col min="14841" max="14841" width="22.25" style="1" customWidth="1"/>
    <col min="14842" max="14842" width="10.25" style="1" customWidth="1"/>
    <col min="14843" max="14843" width="4.25" style="1" customWidth="1"/>
    <col min="14844" max="14844" width="7.875" style="1" customWidth="1"/>
    <col min="14845" max="14856" width="4" style="1" customWidth="1"/>
    <col min="14857" max="14857" width="12.75" style="1" customWidth="1"/>
    <col min="14858" max="15092" width="9" style="1"/>
    <col min="15093" max="15093" width="16.75" style="1" customWidth="1"/>
    <col min="15094" max="15094" width="12.75" style="1" customWidth="1"/>
    <col min="15095" max="15095" width="11.75" style="1" customWidth="1"/>
    <col min="15096" max="15096" width="11.25" style="1" customWidth="1"/>
    <col min="15097" max="15097" width="22.25" style="1" customWidth="1"/>
    <col min="15098" max="15098" width="10.25" style="1" customWidth="1"/>
    <col min="15099" max="15099" width="4.25" style="1" customWidth="1"/>
    <col min="15100" max="15100" width="7.875" style="1" customWidth="1"/>
    <col min="15101" max="15112" width="4" style="1" customWidth="1"/>
    <col min="15113" max="15113" width="12.75" style="1" customWidth="1"/>
    <col min="15114" max="15348" width="9" style="1"/>
    <col min="15349" max="15349" width="16.75" style="1" customWidth="1"/>
    <col min="15350" max="15350" width="12.75" style="1" customWidth="1"/>
    <col min="15351" max="15351" width="11.75" style="1" customWidth="1"/>
    <col min="15352" max="15352" width="11.25" style="1" customWidth="1"/>
    <col min="15353" max="15353" width="22.25" style="1" customWidth="1"/>
    <col min="15354" max="15354" width="10.25" style="1" customWidth="1"/>
    <col min="15355" max="15355" width="4.25" style="1" customWidth="1"/>
    <col min="15356" max="15356" width="7.875" style="1" customWidth="1"/>
    <col min="15357" max="15368" width="4" style="1" customWidth="1"/>
    <col min="15369" max="15369" width="12.75" style="1" customWidth="1"/>
    <col min="15370" max="15604" width="9" style="1"/>
    <col min="15605" max="15605" width="16.75" style="1" customWidth="1"/>
    <col min="15606" max="15606" width="12.75" style="1" customWidth="1"/>
    <col min="15607" max="15607" width="11.75" style="1" customWidth="1"/>
    <col min="15608" max="15608" width="11.25" style="1" customWidth="1"/>
    <col min="15609" max="15609" width="22.25" style="1" customWidth="1"/>
    <col min="15610" max="15610" width="10.25" style="1" customWidth="1"/>
    <col min="15611" max="15611" width="4.25" style="1" customWidth="1"/>
    <col min="15612" max="15612" width="7.875" style="1" customWidth="1"/>
    <col min="15613" max="15624" width="4" style="1" customWidth="1"/>
    <col min="15625" max="15625" width="12.75" style="1" customWidth="1"/>
    <col min="15626" max="15860" width="9" style="1"/>
    <col min="15861" max="15861" width="16.75" style="1" customWidth="1"/>
    <col min="15862" max="15862" width="12.75" style="1" customWidth="1"/>
    <col min="15863" max="15863" width="11.75" style="1" customWidth="1"/>
    <col min="15864" max="15864" width="11.25" style="1" customWidth="1"/>
    <col min="15865" max="15865" width="22.25" style="1" customWidth="1"/>
    <col min="15866" max="15866" width="10.25" style="1" customWidth="1"/>
    <col min="15867" max="15867" width="4.25" style="1" customWidth="1"/>
    <col min="15868" max="15868" width="7.875" style="1" customWidth="1"/>
    <col min="15869" max="15880" width="4" style="1" customWidth="1"/>
    <col min="15881" max="15881" width="12.75" style="1" customWidth="1"/>
    <col min="15882" max="16116" width="9" style="1"/>
    <col min="16117" max="16117" width="16.75" style="1" customWidth="1"/>
    <col min="16118" max="16118" width="12.75" style="1" customWidth="1"/>
    <col min="16119" max="16119" width="11.75" style="1" customWidth="1"/>
    <col min="16120" max="16120" width="11.25" style="1" customWidth="1"/>
    <col min="16121" max="16121" width="22.25" style="1" customWidth="1"/>
    <col min="16122" max="16122" width="10.25" style="1" customWidth="1"/>
    <col min="16123" max="16123" width="4.25" style="1" customWidth="1"/>
    <col min="16124" max="16124" width="7.875" style="1" customWidth="1"/>
    <col min="16125" max="16136" width="4" style="1" customWidth="1"/>
    <col min="16137" max="16137" width="12.75" style="1" customWidth="1"/>
    <col min="16138" max="16372" width="9" style="1"/>
    <col min="16373" max="16382" width="9" style="1" customWidth="1"/>
    <col min="16383" max="16384" width="9" style="1"/>
  </cols>
  <sheetData>
    <row r="1" spans="1:21" s="390" customFormat="1" ht="18.75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1" s="390" customFormat="1" ht="18.75">
      <c r="A2" s="391" t="s">
        <v>382</v>
      </c>
      <c r="B2" s="391"/>
      <c r="C2" s="391"/>
      <c r="D2" s="391"/>
      <c r="E2" s="392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1" s="390" customFormat="1" ht="18.75">
      <c r="A3" s="624" t="s">
        <v>383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</row>
    <row r="4" spans="1:21" s="11" customFormat="1" ht="18.75">
      <c r="A4" s="634" t="s">
        <v>441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</row>
    <row r="5" spans="1:21" s="49" customFormat="1" ht="18.75">
      <c r="A5" s="626" t="s">
        <v>27</v>
      </c>
      <c r="B5" s="636" t="s">
        <v>26</v>
      </c>
      <c r="C5" s="636" t="s">
        <v>25</v>
      </c>
      <c r="D5" s="636" t="s">
        <v>24</v>
      </c>
      <c r="E5" s="636" t="s">
        <v>23</v>
      </c>
      <c r="F5" s="636"/>
      <c r="G5" s="636"/>
      <c r="H5" s="637" t="s">
        <v>22</v>
      </c>
      <c r="I5" s="638" t="s">
        <v>21</v>
      </c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9" t="s">
        <v>20</v>
      </c>
    </row>
    <row r="6" spans="1:21" s="49" customFormat="1" ht="34.5">
      <c r="A6" s="635"/>
      <c r="B6" s="636"/>
      <c r="C6" s="636"/>
      <c r="D6" s="636"/>
      <c r="E6" s="51" t="s">
        <v>19</v>
      </c>
      <c r="F6" s="165" t="s">
        <v>18</v>
      </c>
      <c r="G6" s="165" t="s">
        <v>17</v>
      </c>
      <c r="H6" s="637"/>
      <c r="I6" s="166" t="s">
        <v>16</v>
      </c>
      <c r="J6" s="166" t="s">
        <v>15</v>
      </c>
      <c r="K6" s="166" t="s">
        <v>14</v>
      </c>
      <c r="L6" s="166" t="s">
        <v>13</v>
      </c>
      <c r="M6" s="166" t="s">
        <v>12</v>
      </c>
      <c r="N6" s="166" t="s">
        <v>11</v>
      </c>
      <c r="O6" s="166" t="s">
        <v>10</v>
      </c>
      <c r="P6" s="166" t="s">
        <v>9</v>
      </c>
      <c r="Q6" s="166" t="s">
        <v>8</v>
      </c>
      <c r="R6" s="166" t="s">
        <v>7</v>
      </c>
      <c r="S6" s="166" t="s">
        <v>6</v>
      </c>
      <c r="T6" s="166" t="s">
        <v>5</v>
      </c>
      <c r="U6" s="640"/>
    </row>
    <row r="7" spans="1:21" ht="37.5">
      <c r="A7" s="565" t="s">
        <v>210</v>
      </c>
      <c r="B7" s="565" t="s">
        <v>103</v>
      </c>
      <c r="C7" s="571" t="s">
        <v>102</v>
      </c>
      <c r="D7" s="553" t="s">
        <v>101</v>
      </c>
      <c r="E7" s="26" t="s">
        <v>201</v>
      </c>
      <c r="F7" s="167">
        <v>4800</v>
      </c>
      <c r="G7" s="641" t="s">
        <v>274</v>
      </c>
      <c r="H7" s="643" t="s">
        <v>404</v>
      </c>
      <c r="I7" s="168"/>
      <c r="J7" s="169">
        <v>2550</v>
      </c>
      <c r="K7" s="170"/>
      <c r="L7" s="170"/>
      <c r="M7" s="171">
        <v>2550</v>
      </c>
      <c r="N7" s="170"/>
      <c r="O7" s="170"/>
      <c r="P7" s="171">
        <v>2550</v>
      </c>
      <c r="Q7" s="170"/>
      <c r="R7" s="170"/>
      <c r="S7" s="171">
        <v>2550</v>
      </c>
      <c r="T7" s="168"/>
      <c r="U7" s="547" t="s">
        <v>28</v>
      </c>
    </row>
    <row r="8" spans="1:21" ht="36.75" customHeight="1">
      <c r="A8" s="566"/>
      <c r="B8" s="566"/>
      <c r="C8" s="572"/>
      <c r="D8" s="553"/>
      <c r="E8" s="486" t="s">
        <v>202</v>
      </c>
      <c r="F8" s="167">
        <v>4800</v>
      </c>
      <c r="G8" s="642"/>
      <c r="H8" s="644"/>
      <c r="I8" s="172"/>
      <c r="J8" s="173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548"/>
    </row>
    <row r="9" spans="1:21" ht="57.75" customHeight="1">
      <c r="A9" s="566"/>
      <c r="B9" s="566"/>
      <c r="C9" s="572"/>
      <c r="D9" s="553"/>
      <c r="E9" s="487" t="s">
        <v>203</v>
      </c>
      <c r="F9" s="167">
        <v>600</v>
      </c>
      <c r="G9" s="642"/>
      <c r="H9" s="644"/>
      <c r="I9" s="172"/>
      <c r="J9" s="173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548"/>
    </row>
    <row r="10" spans="1:21">
      <c r="A10" s="567"/>
      <c r="B10" s="567"/>
      <c r="C10" s="573"/>
      <c r="D10" s="553"/>
      <c r="E10" s="488" t="s">
        <v>2</v>
      </c>
      <c r="F10" s="174">
        <f>SUM(F7:F9)</f>
        <v>10200</v>
      </c>
      <c r="G10" s="175"/>
      <c r="H10" s="176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43"/>
    </row>
    <row r="11" spans="1:21" ht="53.45" customHeight="1">
      <c r="A11" s="553" t="s">
        <v>123</v>
      </c>
      <c r="B11" s="553" t="s">
        <v>100</v>
      </c>
      <c r="C11" s="553" t="s">
        <v>99</v>
      </c>
      <c r="D11" s="553" t="s">
        <v>122</v>
      </c>
      <c r="E11" s="489" t="s">
        <v>204</v>
      </c>
      <c r="F11" s="178">
        <v>4080</v>
      </c>
      <c r="G11" s="641" t="s">
        <v>274</v>
      </c>
      <c r="H11" s="643" t="s">
        <v>405</v>
      </c>
      <c r="I11" s="179"/>
      <c r="J11" s="646"/>
      <c r="K11" s="648">
        <v>2040</v>
      </c>
      <c r="L11" s="648" t="s">
        <v>0</v>
      </c>
      <c r="M11" s="648"/>
      <c r="N11" s="648">
        <v>2040</v>
      </c>
      <c r="O11" s="648"/>
      <c r="P11" s="648"/>
      <c r="Q11" s="648">
        <v>2040</v>
      </c>
      <c r="R11" s="648"/>
      <c r="S11" s="648"/>
      <c r="T11" s="648">
        <v>2040</v>
      </c>
      <c r="U11" s="547" t="s">
        <v>98</v>
      </c>
    </row>
    <row r="12" spans="1:21" ht="78" customHeight="1">
      <c r="A12" s="553"/>
      <c r="B12" s="553"/>
      <c r="C12" s="553"/>
      <c r="D12" s="553"/>
      <c r="E12" s="18" t="s">
        <v>205</v>
      </c>
      <c r="F12" s="178">
        <v>4080</v>
      </c>
      <c r="G12" s="645"/>
      <c r="H12" s="644"/>
      <c r="I12" s="180"/>
      <c r="J12" s="647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549"/>
    </row>
    <row r="13" spans="1:21" ht="15" customHeight="1">
      <c r="A13" s="382"/>
      <c r="B13" s="382"/>
      <c r="C13" s="382"/>
      <c r="D13" s="382"/>
      <c r="E13" s="47" t="s">
        <v>2</v>
      </c>
      <c r="F13" s="174">
        <f>SUM(F11:F12)</f>
        <v>8160</v>
      </c>
      <c r="G13" s="196"/>
      <c r="H13" s="182"/>
      <c r="I13" s="20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46"/>
    </row>
    <row r="14" spans="1:21" ht="15" customHeight="1">
      <c r="A14" s="380" t="s">
        <v>217</v>
      </c>
      <c r="B14" s="380"/>
      <c r="C14" s="380"/>
      <c r="D14" s="380"/>
      <c r="E14" s="450"/>
      <c r="F14" s="451"/>
      <c r="G14" s="193"/>
      <c r="H14" s="242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452"/>
    </row>
    <row r="15" spans="1:21" ht="93.75">
      <c r="A15" s="162" t="s">
        <v>218</v>
      </c>
      <c r="B15" s="18" t="s">
        <v>97</v>
      </c>
      <c r="C15" s="382" t="s">
        <v>408</v>
      </c>
      <c r="D15" s="18" t="s">
        <v>96</v>
      </c>
      <c r="E15" s="46" t="s">
        <v>95</v>
      </c>
      <c r="F15" s="184" t="s">
        <v>31</v>
      </c>
      <c r="G15" s="185" t="s">
        <v>31</v>
      </c>
      <c r="H15" s="186" t="s">
        <v>94</v>
      </c>
      <c r="I15" s="184" t="s">
        <v>29</v>
      </c>
      <c r="J15" s="184" t="s">
        <v>29</v>
      </c>
      <c r="K15" s="184" t="s">
        <v>29</v>
      </c>
      <c r="L15" s="184" t="s">
        <v>29</v>
      </c>
      <c r="M15" s="184" t="s">
        <v>29</v>
      </c>
      <c r="N15" s="184" t="s">
        <v>29</v>
      </c>
      <c r="O15" s="187"/>
      <c r="P15" s="187"/>
      <c r="Q15" s="187"/>
      <c r="R15" s="187"/>
      <c r="S15" s="187"/>
      <c r="T15" s="187"/>
      <c r="U15" s="144" t="s">
        <v>93</v>
      </c>
    </row>
    <row r="16" spans="1:21" ht="93.75">
      <c r="A16" s="382" t="s">
        <v>409</v>
      </c>
      <c r="B16" s="162" t="s">
        <v>92</v>
      </c>
      <c r="C16" s="18" t="s">
        <v>91</v>
      </c>
      <c r="D16" s="18" t="s">
        <v>90</v>
      </c>
      <c r="E16" s="46" t="s">
        <v>41</v>
      </c>
      <c r="F16" s="184" t="s">
        <v>31</v>
      </c>
      <c r="G16" s="185" t="s">
        <v>31</v>
      </c>
      <c r="H16" s="186" t="s">
        <v>40</v>
      </c>
      <c r="I16" s="184" t="s">
        <v>29</v>
      </c>
      <c r="J16" s="184" t="s">
        <v>29</v>
      </c>
      <c r="K16" s="184" t="s">
        <v>29</v>
      </c>
      <c r="L16" s="184" t="s">
        <v>29</v>
      </c>
      <c r="M16" s="184" t="s">
        <v>29</v>
      </c>
      <c r="N16" s="184" t="s">
        <v>29</v>
      </c>
      <c r="O16" s="184" t="s">
        <v>29</v>
      </c>
      <c r="P16" s="184" t="s">
        <v>29</v>
      </c>
      <c r="Q16" s="184" t="s">
        <v>29</v>
      </c>
      <c r="R16" s="184" t="s">
        <v>29</v>
      </c>
      <c r="S16" s="184" t="s">
        <v>29</v>
      </c>
      <c r="T16" s="184" t="s">
        <v>29</v>
      </c>
      <c r="U16" s="144" t="s">
        <v>86</v>
      </c>
    </row>
    <row r="17" spans="1:21" ht="78.75" customHeight="1">
      <c r="A17" s="18" t="s">
        <v>219</v>
      </c>
      <c r="B17" s="18" t="s">
        <v>89</v>
      </c>
      <c r="C17" s="162" t="s">
        <v>88</v>
      </c>
      <c r="D17" s="18" t="s">
        <v>87</v>
      </c>
      <c r="E17" s="46" t="s">
        <v>41</v>
      </c>
      <c r="F17" s="184" t="s">
        <v>31</v>
      </c>
      <c r="G17" s="185" t="s">
        <v>31</v>
      </c>
      <c r="H17" s="186" t="s">
        <v>40</v>
      </c>
      <c r="I17" s="184" t="s">
        <v>29</v>
      </c>
      <c r="J17" s="184" t="s">
        <v>29</v>
      </c>
      <c r="K17" s="184" t="s">
        <v>29</v>
      </c>
      <c r="L17" s="184" t="s">
        <v>29</v>
      </c>
      <c r="M17" s="184" t="s">
        <v>29</v>
      </c>
      <c r="N17" s="184" t="s">
        <v>29</v>
      </c>
      <c r="O17" s="184" t="s">
        <v>29</v>
      </c>
      <c r="P17" s="184" t="s">
        <v>29</v>
      </c>
      <c r="Q17" s="184" t="s">
        <v>29</v>
      </c>
      <c r="R17" s="184" t="s">
        <v>29</v>
      </c>
      <c r="S17" s="184" t="s">
        <v>29</v>
      </c>
      <c r="T17" s="184" t="s">
        <v>29</v>
      </c>
      <c r="U17" s="144" t="s">
        <v>86</v>
      </c>
    </row>
    <row r="18" spans="1:21" ht="15" customHeight="1">
      <c r="A18" s="494"/>
      <c r="B18" s="494"/>
      <c r="C18" s="494"/>
      <c r="D18" s="494"/>
      <c r="E18" s="54" t="s">
        <v>2</v>
      </c>
      <c r="F18" s="174">
        <f>F13</f>
        <v>8160</v>
      </c>
      <c r="G18" s="176"/>
      <c r="H18" s="188"/>
      <c r="I18" s="189"/>
      <c r="J18" s="190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37"/>
    </row>
    <row r="19" spans="1:21" ht="83.25" customHeight="1">
      <c r="A19" s="53" t="s">
        <v>220</v>
      </c>
      <c r="B19" s="164" t="s">
        <v>127</v>
      </c>
      <c r="C19" s="156" t="s">
        <v>126</v>
      </c>
      <c r="D19" s="46" t="s">
        <v>125</v>
      </c>
      <c r="E19" s="26" t="s">
        <v>95</v>
      </c>
      <c r="F19" s="167"/>
      <c r="G19" s="191"/>
      <c r="H19" s="182" t="s">
        <v>81</v>
      </c>
      <c r="I19" s="192"/>
      <c r="J19" s="192"/>
      <c r="K19" s="192"/>
      <c r="L19" s="192"/>
      <c r="M19" s="192"/>
      <c r="N19" s="192"/>
      <c r="O19" s="184" t="s">
        <v>29</v>
      </c>
      <c r="P19" s="184" t="s">
        <v>29</v>
      </c>
      <c r="Q19" s="184" t="s">
        <v>29</v>
      </c>
      <c r="R19" s="184"/>
      <c r="S19" s="184"/>
      <c r="T19" s="184"/>
      <c r="U19" s="146" t="s">
        <v>80</v>
      </c>
    </row>
    <row r="20" spans="1:21" ht="31.5" customHeight="1">
      <c r="A20" s="565" t="s">
        <v>221</v>
      </c>
      <c r="B20" s="565" t="s">
        <v>85</v>
      </c>
      <c r="C20" s="565" t="s">
        <v>84</v>
      </c>
      <c r="D20" s="565" t="s">
        <v>207</v>
      </c>
      <c r="E20" s="26" t="s">
        <v>206</v>
      </c>
      <c r="F20" s="167">
        <v>6000</v>
      </c>
      <c r="G20" s="641" t="s">
        <v>274</v>
      </c>
      <c r="H20" s="643" t="s">
        <v>407</v>
      </c>
      <c r="I20" s="168"/>
      <c r="J20" s="168"/>
      <c r="K20" s="168"/>
      <c r="L20" s="648">
        <v>13200</v>
      </c>
      <c r="M20" s="168"/>
      <c r="N20" s="168"/>
      <c r="O20" s="168"/>
      <c r="P20" s="168"/>
      <c r="Q20" s="168"/>
      <c r="R20" s="168"/>
      <c r="S20" s="168"/>
      <c r="T20" s="168"/>
      <c r="U20" s="547" t="s">
        <v>28</v>
      </c>
    </row>
    <row r="21" spans="1:21" ht="30.75" customHeight="1">
      <c r="A21" s="566"/>
      <c r="B21" s="566"/>
      <c r="C21" s="566"/>
      <c r="D21" s="566"/>
      <c r="E21" s="162" t="s">
        <v>300</v>
      </c>
      <c r="F21" s="167">
        <v>3600</v>
      </c>
      <c r="G21" s="642"/>
      <c r="H21" s="644"/>
      <c r="I21" s="172"/>
      <c r="J21" s="172"/>
      <c r="K21" s="172"/>
      <c r="L21" s="650"/>
      <c r="M21" s="172"/>
      <c r="N21" s="172"/>
      <c r="O21" s="172"/>
      <c r="P21" s="172"/>
      <c r="Q21" s="172"/>
      <c r="R21" s="172"/>
      <c r="S21" s="172"/>
      <c r="T21" s="172"/>
      <c r="U21" s="548"/>
    </row>
    <row r="22" spans="1:21" ht="36.75" customHeight="1">
      <c r="A22" s="566"/>
      <c r="B22" s="566"/>
      <c r="C22" s="566"/>
      <c r="D22" s="566"/>
      <c r="E22" s="162" t="s">
        <v>301</v>
      </c>
      <c r="F22" s="167">
        <v>1800</v>
      </c>
      <c r="G22" s="642"/>
      <c r="H22" s="644"/>
      <c r="I22" s="172"/>
      <c r="J22" s="172"/>
      <c r="K22" s="172"/>
      <c r="L22" s="650"/>
      <c r="M22" s="172"/>
      <c r="N22" s="172"/>
      <c r="O22" s="172"/>
      <c r="P22" s="172"/>
      <c r="Q22" s="172"/>
      <c r="R22" s="172"/>
      <c r="S22" s="172"/>
      <c r="T22" s="172"/>
      <c r="U22" s="145"/>
    </row>
    <row r="23" spans="1:21" ht="41.25" customHeight="1">
      <c r="A23" s="566"/>
      <c r="B23" s="566"/>
      <c r="C23" s="566"/>
      <c r="D23" s="40"/>
      <c r="E23" s="67" t="s">
        <v>208</v>
      </c>
      <c r="F23" s="167">
        <v>900</v>
      </c>
      <c r="G23" s="642"/>
      <c r="H23" s="644"/>
      <c r="I23" s="172"/>
      <c r="J23" s="172"/>
      <c r="K23" s="172"/>
      <c r="L23" s="650"/>
      <c r="M23" s="172"/>
      <c r="N23" s="172"/>
      <c r="O23" s="172"/>
      <c r="P23" s="172"/>
      <c r="Q23" s="172"/>
      <c r="R23" s="172"/>
      <c r="S23" s="172"/>
      <c r="T23" s="172"/>
      <c r="U23" s="145"/>
    </row>
    <row r="24" spans="1:21" ht="38.25" customHeight="1">
      <c r="A24" s="566"/>
      <c r="B24" s="566"/>
      <c r="C24" s="566"/>
      <c r="D24" s="40"/>
      <c r="E24" s="66" t="s">
        <v>209</v>
      </c>
      <c r="F24" s="167">
        <v>900</v>
      </c>
      <c r="G24" s="642"/>
      <c r="H24" s="644"/>
      <c r="I24" s="172"/>
      <c r="J24" s="172"/>
      <c r="K24" s="172"/>
      <c r="L24" s="649"/>
      <c r="M24" s="172"/>
      <c r="N24" s="172"/>
      <c r="O24" s="172"/>
      <c r="P24" s="172"/>
      <c r="Q24" s="172"/>
      <c r="R24" s="172"/>
      <c r="S24" s="172"/>
      <c r="T24" s="172"/>
      <c r="U24" s="145"/>
    </row>
    <row r="25" spans="1:21" ht="16.5" customHeight="1">
      <c r="A25" s="567"/>
      <c r="B25" s="567"/>
      <c r="C25" s="567"/>
      <c r="D25" s="72"/>
      <c r="E25" s="54" t="s">
        <v>2</v>
      </c>
      <c r="F25" s="174">
        <f>SUM(F20:F24)</f>
        <v>13200</v>
      </c>
      <c r="G25" s="193"/>
      <c r="H25" s="193"/>
      <c r="I25" s="183"/>
      <c r="J25" s="183"/>
      <c r="K25" s="183"/>
      <c r="L25" s="177"/>
      <c r="M25" s="183"/>
      <c r="N25" s="183"/>
      <c r="O25" s="183"/>
      <c r="P25" s="183"/>
      <c r="Q25" s="183"/>
      <c r="R25" s="183"/>
      <c r="S25" s="183"/>
      <c r="T25" s="183"/>
      <c r="U25" s="37"/>
    </row>
    <row r="26" spans="1:21" ht="93.75">
      <c r="A26" s="53" t="s">
        <v>222</v>
      </c>
      <c r="B26" s="18" t="s">
        <v>83</v>
      </c>
      <c r="C26" s="69" t="s">
        <v>82</v>
      </c>
      <c r="D26" s="85" t="s">
        <v>124</v>
      </c>
      <c r="E26" s="26" t="s">
        <v>41</v>
      </c>
      <c r="F26" s="167">
        <v>0</v>
      </c>
      <c r="G26" s="185" t="s">
        <v>31</v>
      </c>
      <c r="H26" s="194" t="s">
        <v>30</v>
      </c>
      <c r="I26" s="170"/>
      <c r="J26" s="170"/>
      <c r="K26" s="170"/>
      <c r="L26" s="170"/>
      <c r="M26" s="170"/>
      <c r="N26" s="170"/>
      <c r="O26" s="170"/>
      <c r="P26" s="170"/>
      <c r="Q26" s="170"/>
      <c r="R26" s="195" t="s">
        <v>29</v>
      </c>
      <c r="S26" s="195" t="s">
        <v>29</v>
      </c>
      <c r="T26" s="195" t="s">
        <v>29</v>
      </c>
      <c r="U26" s="135" t="s">
        <v>28</v>
      </c>
    </row>
    <row r="27" spans="1:21" s="78" customFormat="1" ht="96" customHeight="1">
      <c r="A27" s="15" t="s">
        <v>223</v>
      </c>
      <c r="B27" s="68" t="s">
        <v>34</v>
      </c>
      <c r="C27" s="490" t="s">
        <v>79</v>
      </c>
      <c r="D27" s="73" t="s">
        <v>33</v>
      </c>
      <c r="E27" s="52" t="s">
        <v>32</v>
      </c>
      <c r="F27" s="184" t="s">
        <v>31</v>
      </c>
      <c r="G27" s="185" t="s">
        <v>31</v>
      </c>
      <c r="H27" s="194" t="s">
        <v>30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5" t="s">
        <v>29</v>
      </c>
      <c r="S27" s="195" t="s">
        <v>29</v>
      </c>
      <c r="T27" s="195" t="s">
        <v>29</v>
      </c>
      <c r="U27" s="491" t="s">
        <v>28</v>
      </c>
    </row>
    <row r="28" spans="1:21" ht="45" customHeight="1">
      <c r="A28" s="15"/>
      <c r="B28" s="14"/>
      <c r="C28" s="13"/>
      <c r="D28" s="13"/>
      <c r="E28" s="47" t="s">
        <v>1</v>
      </c>
      <c r="F28" s="174">
        <f>F10+F13+F18+F25</f>
        <v>39720</v>
      </c>
      <c r="G28" s="196"/>
      <c r="H28" s="182"/>
      <c r="I28" s="192">
        <f>SUM(I7:I27)</f>
        <v>0</v>
      </c>
      <c r="J28" s="192">
        <f t="shared" ref="J28:T28" si="0">SUM(J7:J27)</f>
        <v>2550</v>
      </c>
      <c r="K28" s="192">
        <f t="shared" si="0"/>
        <v>2040</v>
      </c>
      <c r="L28" s="192">
        <f t="shared" si="0"/>
        <v>13200</v>
      </c>
      <c r="M28" s="192">
        <f t="shared" si="0"/>
        <v>2550</v>
      </c>
      <c r="N28" s="192">
        <f t="shared" si="0"/>
        <v>2040</v>
      </c>
      <c r="O28" s="192">
        <f t="shared" si="0"/>
        <v>0</v>
      </c>
      <c r="P28" s="192">
        <f t="shared" si="0"/>
        <v>2550</v>
      </c>
      <c r="Q28" s="192">
        <f t="shared" si="0"/>
        <v>2040</v>
      </c>
      <c r="R28" s="192">
        <f t="shared" si="0"/>
        <v>0</v>
      </c>
      <c r="S28" s="192">
        <f t="shared" si="0"/>
        <v>2550</v>
      </c>
      <c r="T28" s="192">
        <f t="shared" si="0"/>
        <v>2040</v>
      </c>
      <c r="U28" s="492"/>
    </row>
    <row r="29" spans="1:21">
      <c r="E29" s="86"/>
    </row>
  </sheetData>
  <mergeCells count="44">
    <mergeCell ref="Q11:Q12"/>
    <mergeCell ref="R11:R12"/>
    <mergeCell ref="S11:S12"/>
    <mergeCell ref="A11:A12"/>
    <mergeCell ref="H20:H24"/>
    <mergeCell ref="L20:L24"/>
    <mergeCell ref="D20:D22"/>
    <mergeCell ref="U20:U21"/>
    <mergeCell ref="A20:A25"/>
    <mergeCell ref="B20:B25"/>
    <mergeCell ref="C20:C25"/>
    <mergeCell ref="G20:G24"/>
    <mergeCell ref="H7:H9"/>
    <mergeCell ref="U7:U9"/>
    <mergeCell ref="B11:B12"/>
    <mergeCell ref="C11:C12"/>
    <mergeCell ref="D11:D12"/>
    <mergeCell ref="G11:G12"/>
    <mergeCell ref="U11:U12"/>
    <mergeCell ref="J11:J12"/>
    <mergeCell ref="K11:K12"/>
    <mergeCell ref="L11:L12"/>
    <mergeCell ref="M11:M12"/>
    <mergeCell ref="H11:H12"/>
    <mergeCell ref="T11:T12"/>
    <mergeCell ref="N11:N12"/>
    <mergeCell ref="O11:O12"/>
    <mergeCell ref="P11:P12"/>
    <mergeCell ref="A7:A10"/>
    <mergeCell ref="B7:B10"/>
    <mergeCell ref="C7:C10"/>
    <mergeCell ref="D7:D10"/>
    <mergeCell ref="G7:G9"/>
    <mergeCell ref="A1:U1"/>
    <mergeCell ref="A3:U3"/>
    <mergeCell ref="A4:U4"/>
    <mergeCell ref="A5:A6"/>
    <mergeCell ref="B5:B6"/>
    <mergeCell ref="C5:C6"/>
    <mergeCell ref="D5:D6"/>
    <mergeCell ref="E5:G5"/>
    <mergeCell ref="H5:H6"/>
    <mergeCell ref="I5:T5"/>
    <mergeCell ref="U5:U6"/>
  </mergeCells>
  <pageMargins left="0.52" right="0.36" top="0.51181102362204722" bottom="0.39370078740157483" header="0.31496062992125984" footer="0.31496062992125984"/>
  <pageSetup paperSize="9" scale="95" firstPageNumber="61" orientation="landscape" useFirstPageNumber="1" r:id="rId1"/>
  <headerFooter>
    <oddFooter>&amp;R&amp;"+,ธรรมดา"&amp;8&amp;P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8"/>
  <sheetViews>
    <sheetView view="pageLayout" zoomScaleNormal="100" zoomScaleSheetLayoutView="110" workbookViewId="0">
      <selection sqref="A1:U1"/>
    </sheetView>
  </sheetViews>
  <sheetFormatPr defaultRowHeight="24"/>
  <cols>
    <col min="1" max="1" width="15" style="91" customWidth="1"/>
    <col min="2" max="2" width="12.375" style="91" customWidth="1"/>
    <col min="3" max="3" width="11.375" style="91" customWidth="1"/>
    <col min="4" max="4" width="10" style="91" customWidth="1"/>
    <col min="5" max="5" width="22.625" style="91" customWidth="1"/>
    <col min="6" max="6" width="8.375" style="90" customWidth="1"/>
    <col min="7" max="7" width="3.375" style="91" customWidth="1"/>
    <col min="8" max="8" width="6.625" style="91" customWidth="1"/>
    <col min="9" max="10" width="3.375" style="90" customWidth="1"/>
    <col min="11" max="11" width="3.375" style="104" customWidth="1"/>
    <col min="12" max="12" width="3.375" style="90" customWidth="1"/>
    <col min="13" max="13" width="3.375" style="104" customWidth="1"/>
    <col min="14" max="16" width="3.375" style="90" customWidth="1"/>
    <col min="17" max="17" width="3.375" style="104" customWidth="1"/>
    <col min="18" max="18" width="3.375" style="90" customWidth="1"/>
    <col min="19" max="19" width="3.375" style="104" customWidth="1"/>
    <col min="20" max="20" width="3.375" style="90" customWidth="1"/>
    <col min="21" max="21" width="4.875" style="91" customWidth="1"/>
    <col min="22" max="246" width="9" style="91"/>
    <col min="247" max="247" width="16.75" style="91" customWidth="1"/>
    <col min="248" max="248" width="12.75" style="91" customWidth="1"/>
    <col min="249" max="249" width="11.75" style="91" customWidth="1"/>
    <col min="250" max="250" width="11.25" style="91" customWidth="1"/>
    <col min="251" max="251" width="22.25" style="91" customWidth="1"/>
    <col min="252" max="252" width="10.25" style="91" customWidth="1"/>
    <col min="253" max="253" width="4.25" style="91" customWidth="1"/>
    <col min="254" max="254" width="7.875" style="91" customWidth="1"/>
    <col min="255" max="266" width="4" style="91" customWidth="1"/>
    <col min="267" max="267" width="12.75" style="91" customWidth="1"/>
    <col min="268" max="502" width="9" style="91"/>
    <col min="503" max="503" width="16.75" style="91" customWidth="1"/>
    <col min="504" max="504" width="12.75" style="91" customWidth="1"/>
    <col min="505" max="505" width="11.75" style="91" customWidth="1"/>
    <col min="506" max="506" width="11.25" style="91" customWidth="1"/>
    <col min="507" max="507" width="22.25" style="91" customWidth="1"/>
    <col min="508" max="508" width="10.25" style="91" customWidth="1"/>
    <col min="509" max="509" width="4.25" style="91" customWidth="1"/>
    <col min="510" max="510" width="7.875" style="91" customWidth="1"/>
    <col min="511" max="522" width="4" style="91" customWidth="1"/>
    <col min="523" max="523" width="12.75" style="91" customWidth="1"/>
    <col min="524" max="758" width="9" style="91"/>
    <col min="759" max="759" width="16.75" style="91" customWidth="1"/>
    <col min="760" max="760" width="12.75" style="91" customWidth="1"/>
    <col min="761" max="761" width="11.75" style="91" customWidth="1"/>
    <col min="762" max="762" width="11.25" style="91" customWidth="1"/>
    <col min="763" max="763" width="22.25" style="91" customWidth="1"/>
    <col min="764" max="764" width="10.25" style="91" customWidth="1"/>
    <col min="765" max="765" width="4.25" style="91" customWidth="1"/>
    <col min="766" max="766" width="7.875" style="91" customWidth="1"/>
    <col min="767" max="778" width="4" style="91" customWidth="1"/>
    <col min="779" max="779" width="12.75" style="91" customWidth="1"/>
    <col min="780" max="1014" width="9" style="91"/>
    <col min="1015" max="1015" width="16.75" style="91" customWidth="1"/>
    <col min="1016" max="1016" width="12.75" style="91" customWidth="1"/>
    <col min="1017" max="1017" width="11.75" style="91" customWidth="1"/>
    <col min="1018" max="1018" width="11.25" style="91" customWidth="1"/>
    <col min="1019" max="1019" width="22.25" style="91" customWidth="1"/>
    <col min="1020" max="1020" width="10.25" style="91" customWidth="1"/>
    <col min="1021" max="1021" width="4.25" style="91" customWidth="1"/>
    <col min="1022" max="1022" width="7.875" style="91" customWidth="1"/>
    <col min="1023" max="1034" width="4" style="91" customWidth="1"/>
    <col min="1035" max="1035" width="12.75" style="91" customWidth="1"/>
    <col min="1036" max="1270" width="9" style="91"/>
    <col min="1271" max="1271" width="16.75" style="91" customWidth="1"/>
    <col min="1272" max="1272" width="12.75" style="91" customWidth="1"/>
    <col min="1273" max="1273" width="11.75" style="91" customWidth="1"/>
    <col min="1274" max="1274" width="11.25" style="91" customWidth="1"/>
    <col min="1275" max="1275" width="22.25" style="91" customWidth="1"/>
    <col min="1276" max="1276" width="10.25" style="91" customWidth="1"/>
    <col min="1277" max="1277" width="4.25" style="91" customWidth="1"/>
    <col min="1278" max="1278" width="7.875" style="91" customWidth="1"/>
    <col min="1279" max="1290" width="4" style="91" customWidth="1"/>
    <col min="1291" max="1291" width="12.75" style="91" customWidth="1"/>
    <col min="1292" max="1526" width="9" style="91"/>
    <col min="1527" max="1527" width="16.75" style="91" customWidth="1"/>
    <col min="1528" max="1528" width="12.75" style="91" customWidth="1"/>
    <col min="1529" max="1529" width="11.75" style="91" customWidth="1"/>
    <col min="1530" max="1530" width="11.25" style="91" customWidth="1"/>
    <col min="1531" max="1531" width="22.25" style="91" customWidth="1"/>
    <col min="1532" max="1532" width="10.25" style="91" customWidth="1"/>
    <col min="1533" max="1533" width="4.25" style="91" customWidth="1"/>
    <col min="1534" max="1534" width="7.875" style="91" customWidth="1"/>
    <col min="1535" max="1546" width="4" style="91" customWidth="1"/>
    <col min="1547" max="1547" width="12.75" style="91" customWidth="1"/>
    <col min="1548" max="1782" width="9" style="91"/>
    <col min="1783" max="1783" width="16.75" style="91" customWidth="1"/>
    <col min="1784" max="1784" width="12.75" style="91" customWidth="1"/>
    <col min="1785" max="1785" width="11.75" style="91" customWidth="1"/>
    <col min="1786" max="1786" width="11.25" style="91" customWidth="1"/>
    <col min="1787" max="1787" width="22.25" style="91" customWidth="1"/>
    <col min="1788" max="1788" width="10.25" style="91" customWidth="1"/>
    <col min="1789" max="1789" width="4.25" style="91" customWidth="1"/>
    <col min="1790" max="1790" width="7.875" style="91" customWidth="1"/>
    <col min="1791" max="1802" width="4" style="91" customWidth="1"/>
    <col min="1803" max="1803" width="12.75" style="91" customWidth="1"/>
    <col min="1804" max="2038" width="9" style="91"/>
    <col min="2039" max="2039" width="16.75" style="91" customWidth="1"/>
    <col min="2040" max="2040" width="12.75" style="91" customWidth="1"/>
    <col min="2041" max="2041" width="11.75" style="91" customWidth="1"/>
    <col min="2042" max="2042" width="11.25" style="91" customWidth="1"/>
    <col min="2043" max="2043" width="22.25" style="91" customWidth="1"/>
    <col min="2044" max="2044" width="10.25" style="91" customWidth="1"/>
    <col min="2045" max="2045" width="4.25" style="91" customWidth="1"/>
    <col min="2046" max="2046" width="7.875" style="91" customWidth="1"/>
    <col min="2047" max="2058" width="4" style="91" customWidth="1"/>
    <col min="2059" max="2059" width="12.75" style="91" customWidth="1"/>
    <col min="2060" max="2294" width="9" style="91"/>
    <col min="2295" max="2295" width="16.75" style="91" customWidth="1"/>
    <col min="2296" max="2296" width="12.75" style="91" customWidth="1"/>
    <col min="2297" max="2297" width="11.75" style="91" customWidth="1"/>
    <col min="2298" max="2298" width="11.25" style="91" customWidth="1"/>
    <col min="2299" max="2299" width="22.25" style="91" customWidth="1"/>
    <col min="2300" max="2300" width="10.25" style="91" customWidth="1"/>
    <col min="2301" max="2301" width="4.25" style="91" customWidth="1"/>
    <col min="2302" max="2302" width="7.875" style="91" customWidth="1"/>
    <col min="2303" max="2314" width="4" style="91" customWidth="1"/>
    <col min="2315" max="2315" width="12.75" style="91" customWidth="1"/>
    <col min="2316" max="2550" width="9" style="91"/>
    <col min="2551" max="2551" width="16.75" style="91" customWidth="1"/>
    <col min="2552" max="2552" width="12.75" style="91" customWidth="1"/>
    <col min="2553" max="2553" width="11.75" style="91" customWidth="1"/>
    <col min="2554" max="2554" width="11.25" style="91" customWidth="1"/>
    <col min="2555" max="2555" width="22.25" style="91" customWidth="1"/>
    <col min="2556" max="2556" width="10.25" style="91" customWidth="1"/>
    <col min="2557" max="2557" width="4.25" style="91" customWidth="1"/>
    <col min="2558" max="2558" width="7.875" style="91" customWidth="1"/>
    <col min="2559" max="2570" width="4" style="91" customWidth="1"/>
    <col min="2571" max="2571" width="12.75" style="91" customWidth="1"/>
    <col min="2572" max="2806" width="9" style="91"/>
    <col min="2807" max="2807" width="16.75" style="91" customWidth="1"/>
    <col min="2808" max="2808" width="12.75" style="91" customWidth="1"/>
    <col min="2809" max="2809" width="11.75" style="91" customWidth="1"/>
    <col min="2810" max="2810" width="11.25" style="91" customWidth="1"/>
    <col min="2811" max="2811" width="22.25" style="91" customWidth="1"/>
    <col min="2812" max="2812" width="10.25" style="91" customWidth="1"/>
    <col min="2813" max="2813" width="4.25" style="91" customWidth="1"/>
    <col min="2814" max="2814" width="7.875" style="91" customWidth="1"/>
    <col min="2815" max="2826" width="4" style="91" customWidth="1"/>
    <col min="2827" max="2827" width="12.75" style="91" customWidth="1"/>
    <col min="2828" max="3062" width="9" style="91"/>
    <col min="3063" max="3063" width="16.75" style="91" customWidth="1"/>
    <col min="3064" max="3064" width="12.75" style="91" customWidth="1"/>
    <col min="3065" max="3065" width="11.75" style="91" customWidth="1"/>
    <col min="3066" max="3066" width="11.25" style="91" customWidth="1"/>
    <col min="3067" max="3067" width="22.25" style="91" customWidth="1"/>
    <col min="3068" max="3068" width="10.25" style="91" customWidth="1"/>
    <col min="3069" max="3069" width="4.25" style="91" customWidth="1"/>
    <col min="3070" max="3070" width="7.875" style="91" customWidth="1"/>
    <col min="3071" max="3082" width="4" style="91" customWidth="1"/>
    <col min="3083" max="3083" width="12.75" style="91" customWidth="1"/>
    <col min="3084" max="3318" width="9" style="91"/>
    <col min="3319" max="3319" width="16.75" style="91" customWidth="1"/>
    <col min="3320" max="3320" width="12.75" style="91" customWidth="1"/>
    <col min="3321" max="3321" width="11.75" style="91" customWidth="1"/>
    <col min="3322" max="3322" width="11.25" style="91" customWidth="1"/>
    <col min="3323" max="3323" width="22.25" style="91" customWidth="1"/>
    <col min="3324" max="3324" width="10.25" style="91" customWidth="1"/>
    <col min="3325" max="3325" width="4.25" style="91" customWidth="1"/>
    <col min="3326" max="3326" width="7.875" style="91" customWidth="1"/>
    <col min="3327" max="3338" width="4" style="91" customWidth="1"/>
    <col min="3339" max="3339" width="12.75" style="91" customWidth="1"/>
    <col min="3340" max="3574" width="9" style="91"/>
    <col min="3575" max="3575" width="16.75" style="91" customWidth="1"/>
    <col min="3576" max="3576" width="12.75" style="91" customWidth="1"/>
    <col min="3577" max="3577" width="11.75" style="91" customWidth="1"/>
    <col min="3578" max="3578" width="11.25" style="91" customWidth="1"/>
    <col min="3579" max="3579" width="22.25" style="91" customWidth="1"/>
    <col min="3580" max="3580" width="10.25" style="91" customWidth="1"/>
    <col min="3581" max="3581" width="4.25" style="91" customWidth="1"/>
    <col min="3582" max="3582" width="7.875" style="91" customWidth="1"/>
    <col min="3583" max="3594" width="4" style="91" customWidth="1"/>
    <col min="3595" max="3595" width="12.75" style="91" customWidth="1"/>
    <col min="3596" max="3830" width="9" style="91"/>
    <col min="3831" max="3831" width="16.75" style="91" customWidth="1"/>
    <col min="3832" max="3832" width="12.75" style="91" customWidth="1"/>
    <col min="3833" max="3833" width="11.75" style="91" customWidth="1"/>
    <col min="3834" max="3834" width="11.25" style="91" customWidth="1"/>
    <col min="3835" max="3835" width="22.25" style="91" customWidth="1"/>
    <col min="3836" max="3836" width="10.25" style="91" customWidth="1"/>
    <col min="3837" max="3837" width="4.25" style="91" customWidth="1"/>
    <col min="3838" max="3838" width="7.875" style="91" customWidth="1"/>
    <col min="3839" max="3850" width="4" style="91" customWidth="1"/>
    <col min="3851" max="3851" width="12.75" style="91" customWidth="1"/>
    <col min="3852" max="4086" width="9" style="91"/>
    <col min="4087" max="4087" width="16.75" style="91" customWidth="1"/>
    <col min="4088" max="4088" width="12.75" style="91" customWidth="1"/>
    <col min="4089" max="4089" width="11.75" style="91" customWidth="1"/>
    <col min="4090" max="4090" width="11.25" style="91" customWidth="1"/>
    <col min="4091" max="4091" width="22.25" style="91" customWidth="1"/>
    <col min="4092" max="4092" width="10.25" style="91" customWidth="1"/>
    <col min="4093" max="4093" width="4.25" style="91" customWidth="1"/>
    <col min="4094" max="4094" width="7.875" style="91" customWidth="1"/>
    <col min="4095" max="4106" width="4" style="91" customWidth="1"/>
    <col min="4107" max="4107" width="12.75" style="91" customWidth="1"/>
    <col min="4108" max="4342" width="9" style="91"/>
    <col min="4343" max="4343" width="16.75" style="91" customWidth="1"/>
    <col min="4344" max="4344" width="12.75" style="91" customWidth="1"/>
    <col min="4345" max="4345" width="11.75" style="91" customWidth="1"/>
    <col min="4346" max="4346" width="11.25" style="91" customWidth="1"/>
    <col min="4347" max="4347" width="22.25" style="91" customWidth="1"/>
    <col min="4348" max="4348" width="10.25" style="91" customWidth="1"/>
    <col min="4349" max="4349" width="4.25" style="91" customWidth="1"/>
    <col min="4350" max="4350" width="7.875" style="91" customWidth="1"/>
    <col min="4351" max="4362" width="4" style="91" customWidth="1"/>
    <col min="4363" max="4363" width="12.75" style="91" customWidth="1"/>
    <col min="4364" max="4598" width="9" style="91"/>
    <col min="4599" max="4599" width="16.75" style="91" customWidth="1"/>
    <col min="4600" max="4600" width="12.75" style="91" customWidth="1"/>
    <col min="4601" max="4601" width="11.75" style="91" customWidth="1"/>
    <col min="4602" max="4602" width="11.25" style="91" customWidth="1"/>
    <col min="4603" max="4603" width="22.25" style="91" customWidth="1"/>
    <col min="4604" max="4604" width="10.25" style="91" customWidth="1"/>
    <col min="4605" max="4605" width="4.25" style="91" customWidth="1"/>
    <col min="4606" max="4606" width="7.875" style="91" customWidth="1"/>
    <col min="4607" max="4618" width="4" style="91" customWidth="1"/>
    <col min="4619" max="4619" width="12.75" style="91" customWidth="1"/>
    <col min="4620" max="4854" width="9" style="91"/>
    <col min="4855" max="4855" width="16.75" style="91" customWidth="1"/>
    <col min="4856" max="4856" width="12.75" style="91" customWidth="1"/>
    <col min="4857" max="4857" width="11.75" style="91" customWidth="1"/>
    <col min="4858" max="4858" width="11.25" style="91" customWidth="1"/>
    <col min="4859" max="4859" width="22.25" style="91" customWidth="1"/>
    <col min="4860" max="4860" width="10.25" style="91" customWidth="1"/>
    <col min="4861" max="4861" width="4.25" style="91" customWidth="1"/>
    <col min="4862" max="4862" width="7.875" style="91" customWidth="1"/>
    <col min="4863" max="4874" width="4" style="91" customWidth="1"/>
    <col min="4875" max="4875" width="12.75" style="91" customWidth="1"/>
    <col min="4876" max="5110" width="9" style="91"/>
    <col min="5111" max="5111" width="16.75" style="91" customWidth="1"/>
    <col min="5112" max="5112" width="12.75" style="91" customWidth="1"/>
    <col min="5113" max="5113" width="11.75" style="91" customWidth="1"/>
    <col min="5114" max="5114" width="11.25" style="91" customWidth="1"/>
    <col min="5115" max="5115" width="22.25" style="91" customWidth="1"/>
    <col min="5116" max="5116" width="10.25" style="91" customWidth="1"/>
    <col min="5117" max="5117" width="4.25" style="91" customWidth="1"/>
    <col min="5118" max="5118" width="7.875" style="91" customWidth="1"/>
    <col min="5119" max="5130" width="4" style="91" customWidth="1"/>
    <col min="5131" max="5131" width="12.75" style="91" customWidth="1"/>
    <col min="5132" max="5366" width="9" style="91"/>
    <col min="5367" max="5367" width="16.75" style="91" customWidth="1"/>
    <col min="5368" max="5368" width="12.75" style="91" customWidth="1"/>
    <col min="5369" max="5369" width="11.75" style="91" customWidth="1"/>
    <col min="5370" max="5370" width="11.25" style="91" customWidth="1"/>
    <col min="5371" max="5371" width="22.25" style="91" customWidth="1"/>
    <col min="5372" max="5372" width="10.25" style="91" customWidth="1"/>
    <col min="5373" max="5373" width="4.25" style="91" customWidth="1"/>
    <col min="5374" max="5374" width="7.875" style="91" customWidth="1"/>
    <col min="5375" max="5386" width="4" style="91" customWidth="1"/>
    <col min="5387" max="5387" width="12.75" style="91" customWidth="1"/>
    <col min="5388" max="5622" width="9" style="91"/>
    <col min="5623" max="5623" width="16.75" style="91" customWidth="1"/>
    <col min="5624" max="5624" width="12.75" style="91" customWidth="1"/>
    <col min="5625" max="5625" width="11.75" style="91" customWidth="1"/>
    <col min="5626" max="5626" width="11.25" style="91" customWidth="1"/>
    <col min="5627" max="5627" width="22.25" style="91" customWidth="1"/>
    <col min="5628" max="5628" width="10.25" style="91" customWidth="1"/>
    <col min="5629" max="5629" width="4.25" style="91" customWidth="1"/>
    <col min="5630" max="5630" width="7.875" style="91" customWidth="1"/>
    <col min="5631" max="5642" width="4" style="91" customWidth="1"/>
    <col min="5643" max="5643" width="12.75" style="91" customWidth="1"/>
    <col min="5644" max="5878" width="9" style="91"/>
    <col min="5879" max="5879" width="16.75" style="91" customWidth="1"/>
    <col min="5880" max="5880" width="12.75" style="91" customWidth="1"/>
    <col min="5881" max="5881" width="11.75" style="91" customWidth="1"/>
    <col min="5882" max="5882" width="11.25" style="91" customWidth="1"/>
    <col min="5883" max="5883" width="22.25" style="91" customWidth="1"/>
    <col min="5884" max="5884" width="10.25" style="91" customWidth="1"/>
    <col min="5885" max="5885" width="4.25" style="91" customWidth="1"/>
    <col min="5886" max="5886" width="7.875" style="91" customWidth="1"/>
    <col min="5887" max="5898" width="4" style="91" customWidth="1"/>
    <col min="5899" max="5899" width="12.75" style="91" customWidth="1"/>
    <col min="5900" max="6134" width="9" style="91"/>
    <col min="6135" max="6135" width="16.75" style="91" customWidth="1"/>
    <col min="6136" max="6136" width="12.75" style="91" customWidth="1"/>
    <col min="6137" max="6137" width="11.75" style="91" customWidth="1"/>
    <col min="6138" max="6138" width="11.25" style="91" customWidth="1"/>
    <col min="6139" max="6139" width="22.25" style="91" customWidth="1"/>
    <col min="6140" max="6140" width="10.25" style="91" customWidth="1"/>
    <col min="6141" max="6141" width="4.25" style="91" customWidth="1"/>
    <col min="6142" max="6142" width="7.875" style="91" customWidth="1"/>
    <col min="6143" max="6154" width="4" style="91" customWidth="1"/>
    <col min="6155" max="6155" width="12.75" style="91" customWidth="1"/>
    <col min="6156" max="6390" width="9" style="91"/>
    <col min="6391" max="6391" width="16.75" style="91" customWidth="1"/>
    <col min="6392" max="6392" width="12.75" style="91" customWidth="1"/>
    <col min="6393" max="6393" width="11.75" style="91" customWidth="1"/>
    <col min="6394" max="6394" width="11.25" style="91" customWidth="1"/>
    <col min="6395" max="6395" width="22.25" style="91" customWidth="1"/>
    <col min="6396" max="6396" width="10.25" style="91" customWidth="1"/>
    <col min="6397" max="6397" width="4.25" style="91" customWidth="1"/>
    <col min="6398" max="6398" width="7.875" style="91" customWidth="1"/>
    <col min="6399" max="6410" width="4" style="91" customWidth="1"/>
    <col min="6411" max="6411" width="12.75" style="91" customWidth="1"/>
    <col min="6412" max="6646" width="9" style="91"/>
    <col min="6647" max="6647" width="16.75" style="91" customWidth="1"/>
    <col min="6648" max="6648" width="12.75" style="91" customWidth="1"/>
    <col min="6649" max="6649" width="11.75" style="91" customWidth="1"/>
    <col min="6650" max="6650" width="11.25" style="91" customWidth="1"/>
    <col min="6651" max="6651" width="22.25" style="91" customWidth="1"/>
    <col min="6652" max="6652" width="10.25" style="91" customWidth="1"/>
    <col min="6653" max="6653" width="4.25" style="91" customWidth="1"/>
    <col min="6654" max="6654" width="7.875" style="91" customWidth="1"/>
    <col min="6655" max="6666" width="4" style="91" customWidth="1"/>
    <col min="6667" max="6667" width="12.75" style="91" customWidth="1"/>
    <col min="6668" max="6902" width="9" style="91"/>
    <col min="6903" max="6903" width="16.75" style="91" customWidth="1"/>
    <col min="6904" max="6904" width="12.75" style="91" customWidth="1"/>
    <col min="6905" max="6905" width="11.75" style="91" customWidth="1"/>
    <col min="6906" max="6906" width="11.25" style="91" customWidth="1"/>
    <col min="6907" max="6907" width="22.25" style="91" customWidth="1"/>
    <col min="6908" max="6908" width="10.25" style="91" customWidth="1"/>
    <col min="6909" max="6909" width="4.25" style="91" customWidth="1"/>
    <col min="6910" max="6910" width="7.875" style="91" customWidth="1"/>
    <col min="6911" max="6922" width="4" style="91" customWidth="1"/>
    <col min="6923" max="6923" width="12.75" style="91" customWidth="1"/>
    <col min="6924" max="7158" width="9" style="91"/>
    <col min="7159" max="7159" width="16.75" style="91" customWidth="1"/>
    <col min="7160" max="7160" width="12.75" style="91" customWidth="1"/>
    <col min="7161" max="7161" width="11.75" style="91" customWidth="1"/>
    <col min="7162" max="7162" width="11.25" style="91" customWidth="1"/>
    <col min="7163" max="7163" width="22.25" style="91" customWidth="1"/>
    <col min="7164" max="7164" width="10.25" style="91" customWidth="1"/>
    <col min="7165" max="7165" width="4.25" style="91" customWidth="1"/>
    <col min="7166" max="7166" width="7.875" style="91" customWidth="1"/>
    <col min="7167" max="7178" width="4" style="91" customWidth="1"/>
    <col min="7179" max="7179" width="12.75" style="91" customWidth="1"/>
    <col min="7180" max="7414" width="9" style="91"/>
    <col min="7415" max="7415" width="16.75" style="91" customWidth="1"/>
    <col min="7416" max="7416" width="12.75" style="91" customWidth="1"/>
    <col min="7417" max="7417" width="11.75" style="91" customWidth="1"/>
    <col min="7418" max="7418" width="11.25" style="91" customWidth="1"/>
    <col min="7419" max="7419" width="22.25" style="91" customWidth="1"/>
    <col min="7420" max="7420" width="10.25" style="91" customWidth="1"/>
    <col min="7421" max="7421" width="4.25" style="91" customWidth="1"/>
    <col min="7422" max="7422" width="7.875" style="91" customWidth="1"/>
    <col min="7423" max="7434" width="4" style="91" customWidth="1"/>
    <col min="7435" max="7435" width="12.75" style="91" customWidth="1"/>
    <col min="7436" max="7670" width="9" style="91"/>
    <col min="7671" max="7671" width="16.75" style="91" customWidth="1"/>
    <col min="7672" max="7672" width="12.75" style="91" customWidth="1"/>
    <col min="7673" max="7673" width="11.75" style="91" customWidth="1"/>
    <col min="7674" max="7674" width="11.25" style="91" customWidth="1"/>
    <col min="7675" max="7675" width="22.25" style="91" customWidth="1"/>
    <col min="7676" max="7676" width="10.25" style="91" customWidth="1"/>
    <col min="7677" max="7677" width="4.25" style="91" customWidth="1"/>
    <col min="7678" max="7678" width="7.875" style="91" customWidth="1"/>
    <col min="7679" max="7690" width="4" style="91" customWidth="1"/>
    <col min="7691" max="7691" width="12.75" style="91" customWidth="1"/>
    <col min="7692" max="7926" width="9" style="91"/>
    <col min="7927" max="7927" width="16.75" style="91" customWidth="1"/>
    <col min="7928" max="7928" width="12.75" style="91" customWidth="1"/>
    <col min="7929" max="7929" width="11.75" style="91" customWidth="1"/>
    <col min="7930" max="7930" width="11.25" style="91" customWidth="1"/>
    <col min="7931" max="7931" width="22.25" style="91" customWidth="1"/>
    <col min="7932" max="7932" width="10.25" style="91" customWidth="1"/>
    <col min="7933" max="7933" width="4.25" style="91" customWidth="1"/>
    <col min="7934" max="7934" width="7.875" style="91" customWidth="1"/>
    <col min="7935" max="7946" width="4" style="91" customWidth="1"/>
    <col min="7947" max="7947" width="12.75" style="91" customWidth="1"/>
    <col min="7948" max="8182" width="9" style="91"/>
    <col min="8183" max="8183" width="16.75" style="91" customWidth="1"/>
    <col min="8184" max="8184" width="12.75" style="91" customWidth="1"/>
    <col min="8185" max="8185" width="11.75" style="91" customWidth="1"/>
    <col min="8186" max="8186" width="11.25" style="91" customWidth="1"/>
    <col min="8187" max="8187" width="22.25" style="91" customWidth="1"/>
    <col min="8188" max="8188" width="10.25" style="91" customWidth="1"/>
    <col min="8189" max="8189" width="4.25" style="91" customWidth="1"/>
    <col min="8190" max="8190" width="7.875" style="91" customWidth="1"/>
    <col min="8191" max="8202" width="4" style="91" customWidth="1"/>
    <col min="8203" max="8203" width="12.75" style="91" customWidth="1"/>
    <col min="8204" max="8438" width="9" style="91"/>
    <col min="8439" max="8439" width="16.75" style="91" customWidth="1"/>
    <col min="8440" max="8440" width="12.75" style="91" customWidth="1"/>
    <col min="8441" max="8441" width="11.75" style="91" customWidth="1"/>
    <col min="8442" max="8442" width="11.25" style="91" customWidth="1"/>
    <col min="8443" max="8443" width="22.25" style="91" customWidth="1"/>
    <col min="8444" max="8444" width="10.25" style="91" customWidth="1"/>
    <col min="8445" max="8445" width="4.25" style="91" customWidth="1"/>
    <col min="8446" max="8446" width="7.875" style="91" customWidth="1"/>
    <col min="8447" max="8458" width="4" style="91" customWidth="1"/>
    <col min="8459" max="8459" width="12.75" style="91" customWidth="1"/>
    <col min="8460" max="8694" width="9" style="91"/>
    <col min="8695" max="8695" width="16.75" style="91" customWidth="1"/>
    <col min="8696" max="8696" width="12.75" style="91" customWidth="1"/>
    <col min="8697" max="8697" width="11.75" style="91" customWidth="1"/>
    <col min="8698" max="8698" width="11.25" style="91" customWidth="1"/>
    <col min="8699" max="8699" width="22.25" style="91" customWidth="1"/>
    <col min="8700" max="8700" width="10.25" style="91" customWidth="1"/>
    <col min="8701" max="8701" width="4.25" style="91" customWidth="1"/>
    <col min="8702" max="8702" width="7.875" style="91" customWidth="1"/>
    <col min="8703" max="8714" width="4" style="91" customWidth="1"/>
    <col min="8715" max="8715" width="12.75" style="91" customWidth="1"/>
    <col min="8716" max="8950" width="9" style="91"/>
    <col min="8951" max="8951" width="16.75" style="91" customWidth="1"/>
    <col min="8952" max="8952" width="12.75" style="91" customWidth="1"/>
    <col min="8953" max="8953" width="11.75" style="91" customWidth="1"/>
    <col min="8954" max="8954" width="11.25" style="91" customWidth="1"/>
    <col min="8955" max="8955" width="22.25" style="91" customWidth="1"/>
    <col min="8956" max="8956" width="10.25" style="91" customWidth="1"/>
    <col min="8957" max="8957" width="4.25" style="91" customWidth="1"/>
    <col min="8958" max="8958" width="7.875" style="91" customWidth="1"/>
    <col min="8959" max="8970" width="4" style="91" customWidth="1"/>
    <col min="8971" max="8971" width="12.75" style="91" customWidth="1"/>
    <col min="8972" max="9206" width="9" style="91"/>
    <col min="9207" max="9207" width="16.75" style="91" customWidth="1"/>
    <col min="9208" max="9208" width="12.75" style="91" customWidth="1"/>
    <col min="9209" max="9209" width="11.75" style="91" customWidth="1"/>
    <col min="9210" max="9210" width="11.25" style="91" customWidth="1"/>
    <col min="9211" max="9211" width="22.25" style="91" customWidth="1"/>
    <col min="9212" max="9212" width="10.25" style="91" customWidth="1"/>
    <col min="9213" max="9213" width="4.25" style="91" customWidth="1"/>
    <col min="9214" max="9214" width="7.875" style="91" customWidth="1"/>
    <col min="9215" max="9226" width="4" style="91" customWidth="1"/>
    <col min="9227" max="9227" width="12.75" style="91" customWidth="1"/>
    <col min="9228" max="9462" width="9" style="91"/>
    <col min="9463" max="9463" width="16.75" style="91" customWidth="1"/>
    <col min="9464" max="9464" width="12.75" style="91" customWidth="1"/>
    <col min="9465" max="9465" width="11.75" style="91" customWidth="1"/>
    <col min="9466" max="9466" width="11.25" style="91" customWidth="1"/>
    <col min="9467" max="9467" width="22.25" style="91" customWidth="1"/>
    <col min="9468" max="9468" width="10.25" style="91" customWidth="1"/>
    <col min="9469" max="9469" width="4.25" style="91" customWidth="1"/>
    <col min="9470" max="9470" width="7.875" style="91" customWidth="1"/>
    <col min="9471" max="9482" width="4" style="91" customWidth="1"/>
    <col min="9483" max="9483" width="12.75" style="91" customWidth="1"/>
    <col min="9484" max="9718" width="9" style="91"/>
    <col min="9719" max="9719" width="16.75" style="91" customWidth="1"/>
    <col min="9720" max="9720" width="12.75" style="91" customWidth="1"/>
    <col min="9721" max="9721" width="11.75" style="91" customWidth="1"/>
    <col min="9722" max="9722" width="11.25" style="91" customWidth="1"/>
    <col min="9723" max="9723" width="22.25" style="91" customWidth="1"/>
    <col min="9724" max="9724" width="10.25" style="91" customWidth="1"/>
    <col min="9725" max="9725" width="4.25" style="91" customWidth="1"/>
    <col min="9726" max="9726" width="7.875" style="91" customWidth="1"/>
    <col min="9727" max="9738" width="4" style="91" customWidth="1"/>
    <col min="9739" max="9739" width="12.75" style="91" customWidth="1"/>
    <col min="9740" max="9974" width="9" style="91"/>
    <col min="9975" max="9975" width="16.75" style="91" customWidth="1"/>
    <col min="9976" max="9976" width="12.75" style="91" customWidth="1"/>
    <col min="9977" max="9977" width="11.75" style="91" customWidth="1"/>
    <col min="9978" max="9978" width="11.25" style="91" customWidth="1"/>
    <col min="9979" max="9979" width="22.25" style="91" customWidth="1"/>
    <col min="9980" max="9980" width="10.25" style="91" customWidth="1"/>
    <col min="9981" max="9981" width="4.25" style="91" customWidth="1"/>
    <col min="9982" max="9982" width="7.875" style="91" customWidth="1"/>
    <col min="9983" max="9994" width="4" style="91" customWidth="1"/>
    <col min="9995" max="9995" width="12.75" style="91" customWidth="1"/>
    <col min="9996" max="10230" width="9" style="91"/>
    <col min="10231" max="10231" width="16.75" style="91" customWidth="1"/>
    <col min="10232" max="10232" width="12.75" style="91" customWidth="1"/>
    <col min="10233" max="10233" width="11.75" style="91" customWidth="1"/>
    <col min="10234" max="10234" width="11.25" style="91" customWidth="1"/>
    <col min="10235" max="10235" width="22.25" style="91" customWidth="1"/>
    <col min="10236" max="10236" width="10.25" style="91" customWidth="1"/>
    <col min="10237" max="10237" width="4.25" style="91" customWidth="1"/>
    <col min="10238" max="10238" width="7.875" style="91" customWidth="1"/>
    <col min="10239" max="10250" width="4" style="91" customWidth="1"/>
    <col min="10251" max="10251" width="12.75" style="91" customWidth="1"/>
    <col min="10252" max="10486" width="9" style="91"/>
    <col min="10487" max="10487" width="16.75" style="91" customWidth="1"/>
    <col min="10488" max="10488" width="12.75" style="91" customWidth="1"/>
    <col min="10489" max="10489" width="11.75" style="91" customWidth="1"/>
    <col min="10490" max="10490" width="11.25" style="91" customWidth="1"/>
    <col min="10491" max="10491" width="22.25" style="91" customWidth="1"/>
    <col min="10492" max="10492" width="10.25" style="91" customWidth="1"/>
    <col min="10493" max="10493" width="4.25" style="91" customWidth="1"/>
    <col min="10494" max="10494" width="7.875" style="91" customWidth="1"/>
    <col min="10495" max="10506" width="4" style="91" customWidth="1"/>
    <col min="10507" max="10507" width="12.75" style="91" customWidth="1"/>
    <col min="10508" max="10742" width="9" style="91"/>
    <col min="10743" max="10743" width="16.75" style="91" customWidth="1"/>
    <col min="10744" max="10744" width="12.75" style="91" customWidth="1"/>
    <col min="10745" max="10745" width="11.75" style="91" customWidth="1"/>
    <col min="10746" max="10746" width="11.25" style="91" customWidth="1"/>
    <col min="10747" max="10747" width="22.25" style="91" customWidth="1"/>
    <col min="10748" max="10748" width="10.25" style="91" customWidth="1"/>
    <col min="10749" max="10749" width="4.25" style="91" customWidth="1"/>
    <col min="10750" max="10750" width="7.875" style="91" customWidth="1"/>
    <col min="10751" max="10762" width="4" style="91" customWidth="1"/>
    <col min="10763" max="10763" width="12.75" style="91" customWidth="1"/>
    <col min="10764" max="10998" width="9" style="91"/>
    <col min="10999" max="10999" width="16.75" style="91" customWidth="1"/>
    <col min="11000" max="11000" width="12.75" style="91" customWidth="1"/>
    <col min="11001" max="11001" width="11.75" style="91" customWidth="1"/>
    <col min="11002" max="11002" width="11.25" style="91" customWidth="1"/>
    <col min="11003" max="11003" width="22.25" style="91" customWidth="1"/>
    <col min="11004" max="11004" width="10.25" style="91" customWidth="1"/>
    <col min="11005" max="11005" width="4.25" style="91" customWidth="1"/>
    <col min="11006" max="11006" width="7.875" style="91" customWidth="1"/>
    <col min="11007" max="11018" width="4" style="91" customWidth="1"/>
    <col min="11019" max="11019" width="12.75" style="91" customWidth="1"/>
    <col min="11020" max="11254" width="9" style="91"/>
    <col min="11255" max="11255" width="16.75" style="91" customWidth="1"/>
    <col min="11256" max="11256" width="12.75" style="91" customWidth="1"/>
    <col min="11257" max="11257" width="11.75" style="91" customWidth="1"/>
    <col min="11258" max="11258" width="11.25" style="91" customWidth="1"/>
    <col min="11259" max="11259" width="22.25" style="91" customWidth="1"/>
    <col min="11260" max="11260" width="10.25" style="91" customWidth="1"/>
    <col min="11261" max="11261" width="4.25" style="91" customWidth="1"/>
    <col min="11262" max="11262" width="7.875" style="91" customWidth="1"/>
    <col min="11263" max="11274" width="4" style="91" customWidth="1"/>
    <col min="11275" max="11275" width="12.75" style="91" customWidth="1"/>
    <col min="11276" max="11510" width="9" style="91"/>
    <col min="11511" max="11511" width="16.75" style="91" customWidth="1"/>
    <col min="11512" max="11512" width="12.75" style="91" customWidth="1"/>
    <col min="11513" max="11513" width="11.75" style="91" customWidth="1"/>
    <col min="11514" max="11514" width="11.25" style="91" customWidth="1"/>
    <col min="11515" max="11515" width="22.25" style="91" customWidth="1"/>
    <col min="11516" max="11516" width="10.25" style="91" customWidth="1"/>
    <col min="11517" max="11517" width="4.25" style="91" customWidth="1"/>
    <col min="11518" max="11518" width="7.875" style="91" customWidth="1"/>
    <col min="11519" max="11530" width="4" style="91" customWidth="1"/>
    <col min="11531" max="11531" width="12.75" style="91" customWidth="1"/>
    <col min="11532" max="11766" width="9" style="91"/>
    <col min="11767" max="11767" width="16.75" style="91" customWidth="1"/>
    <col min="11768" max="11768" width="12.75" style="91" customWidth="1"/>
    <col min="11769" max="11769" width="11.75" style="91" customWidth="1"/>
    <col min="11770" max="11770" width="11.25" style="91" customWidth="1"/>
    <col min="11771" max="11771" width="22.25" style="91" customWidth="1"/>
    <col min="11772" max="11772" width="10.25" style="91" customWidth="1"/>
    <col min="11773" max="11773" width="4.25" style="91" customWidth="1"/>
    <col min="11774" max="11774" width="7.875" style="91" customWidth="1"/>
    <col min="11775" max="11786" width="4" style="91" customWidth="1"/>
    <col min="11787" max="11787" width="12.75" style="91" customWidth="1"/>
    <col min="11788" max="12022" width="9" style="91"/>
    <col min="12023" max="12023" width="16.75" style="91" customWidth="1"/>
    <col min="12024" max="12024" width="12.75" style="91" customWidth="1"/>
    <col min="12025" max="12025" width="11.75" style="91" customWidth="1"/>
    <col min="12026" max="12026" width="11.25" style="91" customWidth="1"/>
    <col min="12027" max="12027" width="22.25" style="91" customWidth="1"/>
    <col min="12028" max="12028" width="10.25" style="91" customWidth="1"/>
    <col min="12029" max="12029" width="4.25" style="91" customWidth="1"/>
    <col min="12030" max="12030" width="7.875" style="91" customWidth="1"/>
    <col min="12031" max="12042" width="4" style="91" customWidth="1"/>
    <col min="12043" max="12043" width="12.75" style="91" customWidth="1"/>
    <col min="12044" max="12278" width="9" style="91"/>
    <col min="12279" max="12279" width="16.75" style="91" customWidth="1"/>
    <col min="12280" max="12280" width="12.75" style="91" customWidth="1"/>
    <col min="12281" max="12281" width="11.75" style="91" customWidth="1"/>
    <col min="12282" max="12282" width="11.25" style="91" customWidth="1"/>
    <col min="12283" max="12283" width="22.25" style="91" customWidth="1"/>
    <col min="12284" max="12284" width="10.25" style="91" customWidth="1"/>
    <col min="12285" max="12285" width="4.25" style="91" customWidth="1"/>
    <col min="12286" max="12286" width="7.875" style="91" customWidth="1"/>
    <col min="12287" max="12298" width="4" style="91" customWidth="1"/>
    <col min="12299" max="12299" width="12.75" style="91" customWidth="1"/>
    <col min="12300" max="12534" width="9" style="91"/>
    <col min="12535" max="12535" width="16.75" style="91" customWidth="1"/>
    <col min="12536" max="12536" width="12.75" style="91" customWidth="1"/>
    <col min="12537" max="12537" width="11.75" style="91" customWidth="1"/>
    <col min="12538" max="12538" width="11.25" style="91" customWidth="1"/>
    <col min="12539" max="12539" width="22.25" style="91" customWidth="1"/>
    <col min="12540" max="12540" width="10.25" style="91" customWidth="1"/>
    <col min="12541" max="12541" width="4.25" style="91" customWidth="1"/>
    <col min="12542" max="12542" width="7.875" style="91" customWidth="1"/>
    <col min="12543" max="12554" width="4" style="91" customWidth="1"/>
    <col min="12555" max="12555" width="12.75" style="91" customWidth="1"/>
    <col min="12556" max="12790" width="9" style="91"/>
    <col min="12791" max="12791" width="16.75" style="91" customWidth="1"/>
    <col min="12792" max="12792" width="12.75" style="91" customWidth="1"/>
    <col min="12793" max="12793" width="11.75" style="91" customWidth="1"/>
    <col min="12794" max="12794" width="11.25" style="91" customWidth="1"/>
    <col min="12795" max="12795" width="22.25" style="91" customWidth="1"/>
    <col min="12796" max="12796" width="10.25" style="91" customWidth="1"/>
    <col min="12797" max="12797" width="4.25" style="91" customWidth="1"/>
    <col min="12798" max="12798" width="7.875" style="91" customWidth="1"/>
    <col min="12799" max="12810" width="4" style="91" customWidth="1"/>
    <col min="12811" max="12811" width="12.75" style="91" customWidth="1"/>
    <col min="12812" max="13046" width="9" style="91"/>
    <col min="13047" max="13047" width="16.75" style="91" customWidth="1"/>
    <col min="13048" max="13048" width="12.75" style="91" customWidth="1"/>
    <col min="13049" max="13049" width="11.75" style="91" customWidth="1"/>
    <col min="13050" max="13050" width="11.25" style="91" customWidth="1"/>
    <col min="13051" max="13051" width="22.25" style="91" customWidth="1"/>
    <col min="13052" max="13052" width="10.25" style="91" customWidth="1"/>
    <col min="13053" max="13053" width="4.25" style="91" customWidth="1"/>
    <col min="13054" max="13054" width="7.875" style="91" customWidth="1"/>
    <col min="13055" max="13066" width="4" style="91" customWidth="1"/>
    <col min="13067" max="13067" width="12.75" style="91" customWidth="1"/>
    <col min="13068" max="13302" width="9" style="91"/>
    <col min="13303" max="13303" width="16.75" style="91" customWidth="1"/>
    <col min="13304" max="13304" width="12.75" style="91" customWidth="1"/>
    <col min="13305" max="13305" width="11.75" style="91" customWidth="1"/>
    <col min="13306" max="13306" width="11.25" style="91" customWidth="1"/>
    <col min="13307" max="13307" width="22.25" style="91" customWidth="1"/>
    <col min="13308" max="13308" width="10.25" style="91" customWidth="1"/>
    <col min="13309" max="13309" width="4.25" style="91" customWidth="1"/>
    <col min="13310" max="13310" width="7.875" style="91" customWidth="1"/>
    <col min="13311" max="13322" width="4" style="91" customWidth="1"/>
    <col min="13323" max="13323" width="12.75" style="91" customWidth="1"/>
    <col min="13324" max="13558" width="9" style="91"/>
    <col min="13559" max="13559" width="16.75" style="91" customWidth="1"/>
    <col min="13560" max="13560" width="12.75" style="91" customWidth="1"/>
    <col min="13561" max="13561" width="11.75" style="91" customWidth="1"/>
    <col min="13562" max="13562" width="11.25" style="91" customWidth="1"/>
    <col min="13563" max="13563" width="22.25" style="91" customWidth="1"/>
    <col min="13564" max="13564" width="10.25" style="91" customWidth="1"/>
    <col min="13565" max="13565" width="4.25" style="91" customWidth="1"/>
    <col min="13566" max="13566" width="7.875" style="91" customWidth="1"/>
    <col min="13567" max="13578" width="4" style="91" customWidth="1"/>
    <col min="13579" max="13579" width="12.75" style="91" customWidth="1"/>
    <col min="13580" max="13814" width="9" style="91"/>
    <col min="13815" max="13815" width="16.75" style="91" customWidth="1"/>
    <col min="13816" max="13816" width="12.75" style="91" customWidth="1"/>
    <col min="13817" max="13817" width="11.75" style="91" customWidth="1"/>
    <col min="13818" max="13818" width="11.25" style="91" customWidth="1"/>
    <col min="13819" max="13819" width="22.25" style="91" customWidth="1"/>
    <col min="13820" max="13820" width="10.25" style="91" customWidth="1"/>
    <col min="13821" max="13821" width="4.25" style="91" customWidth="1"/>
    <col min="13822" max="13822" width="7.875" style="91" customWidth="1"/>
    <col min="13823" max="13834" width="4" style="91" customWidth="1"/>
    <col min="13835" max="13835" width="12.75" style="91" customWidth="1"/>
    <col min="13836" max="14070" width="9" style="91"/>
    <col min="14071" max="14071" width="16.75" style="91" customWidth="1"/>
    <col min="14072" max="14072" width="12.75" style="91" customWidth="1"/>
    <col min="14073" max="14073" width="11.75" style="91" customWidth="1"/>
    <col min="14074" max="14074" width="11.25" style="91" customWidth="1"/>
    <col min="14075" max="14075" width="22.25" style="91" customWidth="1"/>
    <col min="14076" max="14076" width="10.25" style="91" customWidth="1"/>
    <col min="14077" max="14077" width="4.25" style="91" customWidth="1"/>
    <col min="14078" max="14078" width="7.875" style="91" customWidth="1"/>
    <col min="14079" max="14090" width="4" style="91" customWidth="1"/>
    <col min="14091" max="14091" width="12.75" style="91" customWidth="1"/>
    <col min="14092" max="14326" width="9" style="91"/>
    <col min="14327" max="14327" width="16.75" style="91" customWidth="1"/>
    <col min="14328" max="14328" width="12.75" style="91" customWidth="1"/>
    <col min="14329" max="14329" width="11.75" style="91" customWidth="1"/>
    <col min="14330" max="14330" width="11.25" style="91" customWidth="1"/>
    <col min="14331" max="14331" width="22.25" style="91" customWidth="1"/>
    <col min="14332" max="14332" width="10.25" style="91" customWidth="1"/>
    <col min="14333" max="14333" width="4.25" style="91" customWidth="1"/>
    <col min="14334" max="14334" width="7.875" style="91" customWidth="1"/>
    <col min="14335" max="14346" width="4" style="91" customWidth="1"/>
    <col min="14347" max="14347" width="12.75" style="91" customWidth="1"/>
    <col min="14348" max="14582" width="9" style="91"/>
    <col min="14583" max="14583" width="16.75" style="91" customWidth="1"/>
    <col min="14584" max="14584" width="12.75" style="91" customWidth="1"/>
    <col min="14585" max="14585" width="11.75" style="91" customWidth="1"/>
    <col min="14586" max="14586" width="11.25" style="91" customWidth="1"/>
    <col min="14587" max="14587" width="22.25" style="91" customWidth="1"/>
    <col min="14588" max="14588" width="10.25" style="91" customWidth="1"/>
    <col min="14589" max="14589" width="4.25" style="91" customWidth="1"/>
    <col min="14590" max="14590" width="7.875" style="91" customWidth="1"/>
    <col min="14591" max="14602" width="4" style="91" customWidth="1"/>
    <col min="14603" max="14603" width="12.75" style="91" customWidth="1"/>
    <col min="14604" max="14838" width="9" style="91"/>
    <col min="14839" max="14839" width="16.75" style="91" customWidth="1"/>
    <col min="14840" max="14840" width="12.75" style="91" customWidth="1"/>
    <col min="14841" max="14841" width="11.75" style="91" customWidth="1"/>
    <col min="14842" max="14842" width="11.25" style="91" customWidth="1"/>
    <col min="14843" max="14843" width="22.25" style="91" customWidth="1"/>
    <col min="14844" max="14844" width="10.25" style="91" customWidth="1"/>
    <col min="14845" max="14845" width="4.25" style="91" customWidth="1"/>
    <col min="14846" max="14846" width="7.875" style="91" customWidth="1"/>
    <col min="14847" max="14858" width="4" style="91" customWidth="1"/>
    <col min="14859" max="14859" width="12.75" style="91" customWidth="1"/>
    <col min="14860" max="15094" width="9" style="91"/>
    <col min="15095" max="15095" width="16.75" style="91" customWidth="1"/>
    <col min="15096" max="15096" width="12.75" style="91" customWidth="1"/>
    <col min="15097" max="15097" width="11.75" style="91" customWidth="1"/>
    <col min="15098" max="15098" width="11.25" style="91" customWidth="1"/>
    <col min="15099" max="15099" width="22.25" style="91" customWidth="1"/>
    <col min="15100" max="15100" width="10.25" style="91" customWidth="1"/>
    <col min="15101" max="15101" width="4.25" style="91" customWidth="1"/>
    <col min="15102" max="15102" width="7.875" style="91" customWidth="1"/>
    <col min="15103" max="15114" width="4" style="91" customWidth="1"/>
    <col min="15115" max="15115" width="12.75" style="91" customWidth="1"/>
    <col min="15116" max="15350" width="9" style="91"/>
    <col min="15351" max="15351" width="16.75" style="91" customWidth="1"/>
    <col min="15352" max="15352" width="12.75" style="91" customWidth="1"/>
    <col min="15353" max="15353" width="11.75" style="91" customWidth="1"/>
    <col min="15354" max="15354" width="11.25" style="91" customWidth="1"/>
    <col min="15355" max="15355" width="22.25" style="91" customWidth="1"/>
    <col min="15356" max="15356" width="10.25" style="91" customWidth="1"/>
    <col min="15357" max="15357" width="4.25" style="91" customWidth="1"/>
    <col min="15358" max="15358" width="7.875" style="91" customWidth="1"/>
    <col min="15359" max="15370" width="4" style="91" customWidth="1"/>
    <col min="15371" max="15371" width="12.75" style="91" customWidth="1"/>
    <col min="15372" max="15606" width="9" style="91"/>
    <col min="15607" max="15607" width="16.75" style="91" customWidth="1"/>
    <col min="15608" max="15608" width="12.75" style="91" customWidth="1"/>
    <col min="15609" max="15609" width="11.75" style="91" customWidth="1"/>
    <col min="15610" max="15610" width="11.25" style="91" customWidth="1"/>
    <col min="15611" max="15611" width="22.25" style="91" customWidth="1"/>
    <col min="15612" max="15612" width="10.25" style="91" customWidth="1"/>
    <col min="15613" max="15613" width="4.25" style="91" customWidth="1"/>
    <col min="15614" max="15614" width="7.875" style="91" customWidth="1"/>
    <col min="15615" max="15626" width="4" style="91" customWidth="1"/>
    <col min="15627" max="15627" width="12.75" style="91" customWidth="1"/>
    <col min="15628" max="15862" width="9" style="91"/>
    <col min="15863" max="15863" width="16.75" style="91" customWidth="1"/>
    <col min="15864" max="15864" width="12.75" style="91" customWidth="1"/>
    <col min="15865" max="15865" width="11.75" style="91" customWidth="1"/>
    <col min="15866" max="15866" width="11.25" style="91" customWidth="1"/>
    <col min="15867" max="15867" width="22.25" style="91" customWidth="1"/>
    <col min="15868" max="15868" width="10.25" style="91" customWidth="1"/>
    <col min="15869" max="15869" width="4.25" style="91" customWidth="1"/>
    <col min="15870" max="15870" width="7.875" style="91" customWidth="1"/>
    <col min="15871" max="15882" width="4" style="91" customWidth="1"/>
    <col min="15883" max="15883" width="12.75" style="91" customWidth="1"/>
    <col min="15884" max="16118" width="9" style="91"/>
    <col min="16119" max="16119" width="16.75" style="91" customWidth="1"/>
    <col min="16120" max="16120" width="12.75" style="91" customWidth="1"/>
    <col min="16121" max="16121" width="11.75" style="91" customWidth="1"/>
    <col min="16122" max="16122" width="11.25" style="91" customWidth="1"/>
    <col min="16123" max="16123" width="22.25" style="91" customWidth="1"/>
    <col min="16124" max="16124" width="10.25" style="91" customWidth="1"/>
    <col min="16125" max="16125" width="4.25" style="91" customWidth="1"/>
    <col min="16126" max="16126" width="7.875" style="91" customWidth="1"/>
    <col min="16127" max="16138" width="4" style="91" customWidth="1"/>
    <col min="16139" max="16139" width="12.75" style="91" customWidth="1"/>
    <col min="16140" max="16374" width="9" style="91"/>
    <col min="16375" max="16384" width="9" style="91" customWidth="1"/>
  </cols>
  <sheetData>
    <row r="1" spans="1:21" s="390" customFormat="1" ht="18.75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1" s="390" customFormat="1" ht="18.75">
      <c r="A2" s="391" t="s">
        <v>382</v>
      </c>
      <c r="B2" s="391"/>
      <c r="C2" s="391"/>
      <c r="D2" s="391"/>
      <c r="E2" s="395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1" s="390" customFormat="1" ht="18.75">
      <c r="A3" s="624" t="s">
        <v>383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</row>
    <row r="4" spans="1:21" s="11" customFormat="1" ht="18.75">
      <c r="A4" s="634" t="s">
        <v>442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</row>
    <row r="5" spans="1:21" s="49" customFormat="1" ht="18.75">
      <c r="A5" s="626" t="s">
        <v>27</v>
      </c>
      <c r="B5" s="636" t="s">
        <v>26</v>
      </c>
      <c r="C5" s="636" t="s">
        <v>25</v>
      </c>
      <c r="D5" s="636" t="s">
        <v>24</v>
      </c>
      <c r="E5" s="636" t="s">
        <v>23</v>
      </c>
      <c r="F5" s="636"/>
      <c r="G5" s="636"/>
      <c r="H5" s="636" t="s">
        <v>22</v>
      </c>
      <c r="I5" s="651" t="s">
        <v>21</v>
      </c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39" t="s">
        <v>20</v>
      </c>
    </row>
    <row r="6" spans="1:21" s="49" customFormat="1" ht="34.5">
      <c r="A6" s="635"/>
      <c r="B6" s="636"/>
      <c r="C6" s="636"/>
      <c r="D6" s="636"/>
      <c r="E6" s="79" t="s">
        <v>19</v>
      </c>
      <c r="F6" s="50" t="s">
        <v>18</v>
      </c>
      <c r="G6" s="50" t="s">
        <v>17</v>
      </c>
      <c r="H6" s="636"/>
      <c r="I6" s="80" t="s">
        <v>16</v>
      </c>
      <c r="J6" s="80" t="s">
        <v>15</v>
      </c>
      <c r="K6" s="80" t="s">
        <v>14</v>
      </c>
      <c r="L6" s="80" t="s">
        <v>13</v>
      </c>
      <c r="M6" s="80" t="s">
        <v>12</v>
      </c>
      <c r="N6" s="80" t="s">
        <v>11</v>
      </c>
      <c r="O6" s="80" t="s">
        <v>10</v>
      </c>
      <c r="P6" s="80" t="s">
        <v>9</v>
      </c>
      <c r="Q6" s="80" t="s">
        <v>8</v>
      </c>
      <c r="R6" s="80" t="s">
        <v>7</v>
      </c>
      <c r="S6" s="80" t="s">
        <v>6</v>
      </c>
      <c r="T6" s="80" t="s">
        <v>5</v>
      </c>
      <c r="U6" s="640"/>
    </row>
    <row r="7" spans="1:21" ht="49.5" customHeight="1">
      <c r="A7" s="652" t="s">
        <v>226</v>
      </c>
      <c r="B7" s="653" t="s">
        <v>229</v>
      </c>
      <c r="C7" s="653" t="s">
        <v>231</v>
      </c>
      <c r="D7" s="653" t="s">
        <v>109</v>
      </c>
      <c r="E7" s="63" t="s">
        <v>224</v>
      </c>
      <c r="F7" s="296">
        <f>40*2*100</f>
        <v>8000</v>
      </c>
      <c r="G7" s="654" t="s">
        <v>227</v>
      </c>
      <c r="H7" s="663" t="s">
        <v>424</v>
      </c>
      <c r="I7" s="297"/>
      <c r="J7" s="297"/>
      <c r="K7" s="665"/>
      <c r="L7" s="297"/>
      <c r="M7" s="297"/>
      <c r="N7" s="313">
        <v>6400</v>
      </c>
      <c r="O7" s="313"/>
      <c r="P7" s="313"/>
      <c r="Q7" s="313">
        <v>6400</v>
      </c>
      <c r="R7" s="297"/>
      <c r="S7" s="297"/>
      <c r="T7" s="297"/>
      <c r="U7" s="671" t="s">
        <v>108</v>
      </c>
    </row>
    <row r="8" spans="1:21" ht="51.75" customHeight="1">
      <c r="A8" s="652"/>
      <c r="B8" s="653"/>
      <c r="C8" s="653"/>
      <c r="D8" s="653"/>
      <c r="E8" s="60" t="s">
        <v>225</v>
      </c>
      <c r="F8" s="298">
        <f>40*4*30</f>
        <v>4800</v>
      </c>
      <c r="G8" s="655"/>
      <c r="H8" s="664"/>
      <c r="I8" s="299"/>
      <c r="J8" s="299"/>
      <c r="K8" s="666"/>
      <c r="L8" s="299"/>
      <c r="M8" s="299"/>
      <c r="N8" s="299"/>
      <c r="O8" s="299"/>
      <c r="P8" s="299"/>
      <c r="Q8" s="299"/>
      <c r="R8" s="299"/>
      <c r="S8" s="299"/>
      <c r="T8" s="299"/>
      <c r="U8" s="671"/>
    </row>
    <row r="9" spans="1:21" ht="33.75" customHeight="1">
      <c r="A9" s="652"/>
      <c r="B9" s="653"/>
      <c r="C9" s="653"/>
      <c r="D9" s="653"/>
      <c r="E9" s="62" t="s">
        <v>2</v>
      </c>
      <c r="F9" s="300">
        <f>SUM(F7:F8)</f>
        <v>12800</v>
      </c>
      <c r="G9" s="655"/>
      <c r="H9" s="301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671"/>
    </row>
    <row r="10" spans="1:21" ht="57" customHeight="1">
      <c r="A10" s="657" t="s">
        <v>228</v>
      </c>
      <c r="B10" s="659" t="s">
        <v>230</v>
      </c>
      <c r="C10" s="659" t="s">
        <v>298</v>
      </c>
      <c r="D10" s="82" t="s">
        <v>107</v>
      </c>
      <c r="E10" s="61" t="s">
        <v>305</v>
      </c>
      <c r="F10" s="303">
        <f>10*8*120</f>
        <v>9600</v>
      </c>
      <c r="G10" s="655"/>
      <c r="H10" s="389" t="s">
        <v>425</v>
      </c>
      <c r="I10" s="297"/>
      <c r="J10" s="297"/>
      <c r="K10" s="297"/>
      <c r="L10" s="297"/>
      <c r="M10" s="297"/>
      <c r="N10" s="297"/>
      <c r="O10" s="297"/>
      <c r="P10" s="304"/>
      <c r="Q10" s="297">
        <v>9600</v>
      </c>
      <c r="R10" s="297"/>
      <c r="S10" s="297"/>
      <c r="T10" s="297"/>
      <c r="U10" s="671"/>
    </row>
    <row r="11" spans="1:21" ht="35.25" customHeight="1">
      <c r="A11" s="658"/>
      <c r="B11" s="660"/>
      <c r="C11" s="660"/>
      <c r="D11" s="83"/>
      <c r="E11" s="62" t="s">
        <v>2</v>
      </c>
      <c r="F11" s="305">
        <f>SUM(F10)</f>
        <v>9600</v>
      </c>
      <c r="G11" s="655"/>
      <c r="H11" s="306"/>
      <c r="I11" s="307"/>
      <c r="J11" s="307"/>
      <c r="K11" s="307"/>
      <c r="L11" s="307"/>
      <c r="M11" s="307"/>
      <c r="N11" s="307"/>
      <c r="O11" s="307"/>
      <c r="P11" s="184"/>
      <c r="Q11" s="307"/>
      <c r="R11" s="307"/>
      <c r="S11" s="307"/>
      <c r="T11" s="307"/>
      <c r="U11" s="671"/>
    </row>
    <row r="12" spans="1:21" ht="36.75" customHeight="1">
      <c r="A12" s="657" t="s">
        <v>106</v>
      </c>
      <c r="B12" s="659" t="s">
        <v>232</v>
      </c>
      <c r="C12" s="659" t="s">
        <v>233</v>
      </c>
      <c r="D12" s="659" t="s">
        <v>105</v>
      </c>
      <c r="E12" s="61" t="s">
        <v>104</v>
      </c>
      <c r="F12" s="308">
        <v>4000</v>
      </c>
      <c r="G12" s="655"/>
      <c r="H12" s="663" t="s">
        <v>422</v>
      </c>
      <c r="I12" s="668"/>
      <c r="J12" s="309"/>
      <c r="K12" s="309"/>
      <c r="L12" s="668"/>
      <c r="M12" s="668"/>
      <c r="N12" s="668"/>
      <c r="O12" s="668"/>
      <c r="P12" s="665"/>
      <c r="Q12" s="673">
        <v>7600</v>
      </c>
      <c r="R12" s="668"/>
      <c r="S12" s="668"/>
      <c r="T12" s="668"/>
      <c r="U12" s="671"/>
    </row>
    <row r="13" spans="1:21" ht="37.5">
      <c r="A13" s="661"/>
      <c r="B13" s="662"/>
      <c r="C13" s="662"/>
      <c r="D13" s="662"/>
      <c r="E13" s="60" t="s">
        <v>304</v>
      </c>
      <c r="F13" s="308">
        <v>2400</v>
      </c>
      <c r="G13" s="655"/>
      <c r="H13" s="667"/>
      <c r="I13" s="669"/>
      <c r="J13" s="309"/>
      <c r="K13" s="309"/>
      <c r="L13" s="669"/>
      <c r="M13" s="669"/>
      <c r="N13" s="669"/>
      <c r="O13" s="669"/>
      <c r="P13" s="672"/>
      <c r="Q13" s="674"/>
      <c r="R13" s="669"/>
      <c r="S13" s="669"/>
      <c r="T13" s="669"/>
      <c r="U13" s="671"/>
    </row>
    <row r="14" spans="1:21" ht="36" customHeight="1">
      <c r="A14" s="661"/>
      <c r="B14" s="662"/>
      <c r="C14" s="662"/>
      <c r="D14" s="662"/>
      <c r="E14" s="59" t="s">
        <v>234</v>
      </c>
      <c r="F14" s="308">
        <v>1200</v>
      </c>
      <c r="G14" s="655"/>
      <c r="H14" s="664"/>
      <c r="I14" s="670"/>
      <c r="J14" s="309"/>
      <c r="K14" s="309"/>
      <c r="L14" s="670"/>
      <c r="M14" s="670"/>
      <c r="N14" s="670"/>
      <c r="O14" s="670"/>
      <c r="P14" s="666"/>
      <c r="Q14" s="675"/>
      <c r="R14" s="670"/>
      <c r="S14" s="670"/>
      <c r="T14" s="670"/>
      <c r="U14" s="671"/>
    </row>
    <row r="15" spans="1:21" ht="16.5" customHeight="1">
      <c r="A15" s="658"/>
      <c r="B15" s="660"/>
      <c r="C15" s="660"/>
      <c r="D15" s="660"/>
      <c r="E15" s="58" t="s">
        <v>2</v>
      </c>
      <c r="F15" s="310">
        <f>SUM(F12:F14)</f>
        <v>7600</v>
      </c>
      <c r="G15" s="655"/>
      <c r="H15" s="306"/>
      <c r="I15" s="307"/>
      <c r="J15" s="307"/>
      <c r="K15" s="307"/>
      <c r="L15" s="307"/>
      <c r="M15" s="307"/>
      <c r="N15" s="307"/>
      <c r="O15" s="307"/>
      <c r="P15" s="184"/>
      <c r="Q15" s="307"/>
      <c r="R15" s="307"/>
      <c r="S15" s="307"/>
      <c r="T15" s="307"/>
      <c r="U15" s="671"/>
    </row>
    <row r="16" spans="1:21" ht="50.25" customHeight="1">
      <c r="A16" s="57"/>
      <c r="B16" s="56"/>
      <c r="C16" s="56"/>
      <c r="D16" s="55"/>
      <c r="E16" s="45" t="s">
        <v>1</v>
      </c>
      <c r="F16" s="311">
        <f>SUM(F15,F11,F9)</f>
        <v>30000</v>
      </c>
      <c r="G16" s="656"/>
      <c r="H16" s="314"/>
      <c r="I16" s="315">
        <f t="shared" ref="I16:P16" si="0">SUM(I7:I15)</f>
        <v>0</v>
      </c>
      <c r="J16" s="315">
        <f t="shared" si="0"/>
        <v>0</v>
      </c>
      <c r="K16" s="315">
        <f t="shared" si="0"/>
        <v>0</v>
      </c>
      <c r="L16" s="315">
        <f t="shared" si="0"/>
        <v>0</v>
      </c>
      <c r="M16" s="315">
        <f t="shared" si="0"/>
        <v>0</v>
      </c>
      <c r="N16" s="315">
        <f t="shared" si="0"/>
        <v>6400</v>
      </c>
      <c r="O16" s="315">
        <f t="shared" si="0"/>
        <v>0</v>
      </c>
      <c r="P16" s="315">
        <f t="shared" si="0"/>
        <v>0</v>
      </c>
      <c r="Q16" s="315">
        <f>SUM(Q7:Q15)</f>
        <v>23600</v>
      </c>
      <c r="R16" s="315">
        <f t="shared" ref="R16:T16" si="1">SUM(R7:R15)</f>
        <v>0</v>
      </c>
      <c r="S16" s="315">
        <f t="shared" si="1"/>
        <v>0</v>
      </c>
      <c r="T16" s="315">
        <f t="shared" si="1"/>
        <v>0</v>
      </c>
      <c r="U16" s="44"/>
    </row>
    <row r="18" spans="5:5">
      <c r="E18" s="103"/>
    </row>
  </sheetData>
  <mergeCells count="37">
    <mergeCell ref="U7:U15"/>
    <mergeCell ref="L12:L14"/>
    <mergeCell ref="T12:T14"/>
    <mergeCell ref="M12:M14"/>
    <mergeCell ref="N12:N14"/>
    <mergeCell ref="P12:P14"/>
    <mergeCell ref="Q12:Q14"/>
    <mergeCell ref="R12:R14"/>
    <mergeCell ref="S12:S14"/>
    <mergeCell ref="O12:O14"/>
    <mergeCell ref="H7:H8"/>
    <mergeCell ref="K7:K8"/>
    <mergeCell ref="D12:D15"/>
    <mergeCell ref="H12:H14"/>
    <mergeCell ref="I12:I14"/>
    <mergeCell ref="A7:A9"/>
    <mergeCell ref="B7:B9"/>
    <mergeCell ref="C7:C9"/>
    <mergeCell ref="D7:D9"/>
    <mergeCell ref="G7:G16"/>
    <mergeCell ref="A10:A11"/>
    <mergeCell ref="C10:C11"/>
    <mergeCell ref="A12:A15"/>
    <mergeCell ref="B12:B15"/>
    <mergeCell ref="C12:C15"/>
    <mergeCell ref="B10:B11"/>
    <mergeCell ref="A1:U1"/>
    <mergeCell ref="A3:U3"/>
    <mergeCell ref="A4:U4"/>
    <mergeCell ref="A5:A6"/>
    <mergeCell ref="B5:B6"/>
    <mergeCell ref="C5:C6"/>
    <mergeCell ref="D5:D6"/>
    <mergeCell ref="E5:G5"/>
    <mergeCell ref="H5:H6"/>
    <mergeCell ref="U5:U6"/>
    <mergeCell ref="I5:T5"/>
  </mergeCells>
  <pageMargins left="0.39370078740157483" right="0.19685039370078741" top="0.59055118110236227" bottom="0.59055118110236227" header="0.19685039370078741" footer="0.19685039370078741"/>
  <pageSetup paperSize="9" scale="95" firstPageNumber="64" orientation="landscape" useFirstPageNumber="1" r:id="rId1"/>
  <headerFooter>
    <oddFooter>&amp;R&amp;"+,ธรรมดา"&amp;8&amp;P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1"/>
  <sheetViews>
    <sheetView view="pageLayout" topLeftCell="A4" zoomScaleNormal="100" zoomScaleSheetLayoutView="110" workbookViewId="0">
      <selection activeCell="A11" sqref="A11:A12"/>
    </sheetView>
  </sheetViews>
  <sheetFormatPr defaultColWidth="4" defaultRowHeight="24"/>
  <cols>
    <col min="1" max="1" width="15.375" style="91" customWidth="1"/>
    <col min="2" max="3" width="11.375" style="91" customWidth="1"/>
    <col min="4" max="4" width="10.25" style="91" customWidth="1"/>
    <col min="5" max="5" width="20.375" style="91" customWidth="1"/>
    <col min="6" max="6" width="7.375" style="90" customWidth="1"/>
    <col min="7" max="7" width="3.375" style="91" customWidth="1"/>
    <col min="8" max="8" width="6.625" style="91" customWidth="1"/>
    <col min="9" max="10" width="3.25" style="90" customWidth="1"/>
    <col min="11" max="11" width="3.25" style="95" customWidth="1"/>
    <col min="12" max="12" width="3.25" style="90" customWidth="1"/>
    <col min="13" max="13" width="3.25" style="95" customWidth="1"/>
    <col min="14" max="16" width="3.25" style="90" customWidth="1"/>
    <col min="17" max="17" width="3.25" style="95" customWidth="1"/>
    <col min="18" max="18" width="3.25" style="90" customWidth="1"/>
    <col min="19" max="19" width="3.25" style="95" customWidth="1"/>
    <col min="20" max="20" width="3.25" style="90" customWidth="1"/>
    <col min="21" max="21" width="7.125" style="91" customWidth="1"/>
    <col min="22" max="246" width="8.625" style="91" customWidth="1"/>
    <col min="247" max="247" width="16.75" style="91" customWidth="1"/>
    <col min="248" max="248" width="12.75" style="91" customWidth="1"/>
    <col min="249" max="249" width="11.75" style="91" customWidth="1"/>
    <col min="250" max="250" width="11.25" style="91" customWidth="1"/>
    <col min="251" max="251" width="22.25" style="91" customWidth="1"/>
    <col min="252" max="252" width="10.25" style="91" customWidth="1"/>
    <col min="253" max="253" width="4.25" style="91" customWidth="1"/>
    <col min="254" max="254" width="7.875" style="91" customWidth="1"/>
    <col min="255" max="16384" width="4" style="91"/>
  </cols>
  <sheetData>
    <row r="1" spans="1:21" s="390" customFormat="1" ht="18.75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1" s="390" customFormat="1" ht="18.75">
      <c r="A2" s="391" t="s">
        <v>382</v>
      </c>
      <c r="B2" s="391"/>
      <c r="C2" s="391"/>
      <c r="D2" s="391"/>
      <c r="E2" s="498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1" s="390" customFormat="1" ht="18.75">
      <c r="A3" s="624" t="s">
        <v>383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</row>
    <row r="4" spans="1:21" s="11" customFormat="1" ht="18" customHeight="1">
      <c r="A4" s="697" t="s">
        <v>443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</row>
    <row r="5" spans="1:21" s="7" customFormat="1" ht="18" customHeight="1">
      <c r="A5" s="698" t="s">
        <v>27</v>
      </c>
      <c r="B5" s="700" t="s">
        <v>26</v>
      </c>
      <c r="C5" s="700" t="s">
        <v>25</v>
      </c>
      <c r="D5" s="700" t="s">
        <v>24</v>
      </c>
      <c r="E5" s="700" t="s">
        <v>23</v>
      </c>
      <c r="F5" s="700"/>
      <c r="G5" s="700"/>
      <c r="H5" s="700" t="s">
        <v>22</v>
      </c>
      <c r="I5" s="704" t="s">
        <v>21</v>
      </c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5" t="s">
        <v>20</v>
      </c>
    </row>
    <row r="6" spans="1:21" s="7" customFormat="1" ht="18" customHeight="1">
      <c r="A6" s="699"/>
      <c r="B6" s="698"/>
      <c r="C6" s="698"/>
      <c r="D6" s="698"/>
      <c r="E6" s="500" t="s">
        <v>19</v>
      </c>
      <c r="F6" s="509" t="s">
        <v>18</v>
      </c>
      <c r="G6" s="509" t="s">
        <v>17</v>
      </c>
      <c r="H6" s="698"/>
      <c r="I6" s="510" t="s">
        <v>16</v>
      </c>
      <c r="J6" s="510" t="s">
        <v>15</v>
      </c>
      <c r="K6" s="510" t="s">
        <v>14</v>
      </c>
      <c r="L6" s="510" t="s">
        <v>13</v>
      </c>
      <c r="M6" s="510" t="s">
        <v>12</v>
      </c>
      <c r="N6" s="510" t="s">
        <v>11</v>
      </c>
      <c r="O6" s="510" t="s">
        <v>10</v>
      </c>
      <c r="P6" s="510" t="s">
        <v>9</v>
      </c>
      <c r="Q6" s="510" t="s">
        <v>8</v>
      </c>
      <c r="R6" s="510" t="s">
        <v>7</v>
      </c>
      <c r="S6" s="510" t="s">
        <v>6</v>
      </c>
      <c r="T6" s="510" t="s">
        <v>5</v>
      </c>
      <c r="U6" s="706"/>
    </row>
    <row r="7" spans="1:21" ht="51.95" customHeight="1">
      <c r="A7" s="694" t="s">
        <v>244</v>
      </c>
      <c r="B7" s="693" t="s">
        <v>46</v>
      </c>
      <c r="C7" s="694" t="s">
        <v>45</v>
      </c>
      <c r="D7" s="693" t="s">
        <v>245</v>
      </c>
      <c r="E7" s="23" t="s">
        <v>250</v>
      </c>
      <c r="F7" s="257">
        <f>30*1*60</f>
        <v>1800</v>
      </c>
      <c r="G7" s="682" t="s">
        <v>36</v>
      </c>
      <c r="H7" s="685" t="s">
        <v>395</v>
      </c>
      <c r="I7" s="676"/>
      <c r="J7" s="679">
        <f>SUM(F9)</f>
        <v>3600</v>
      </c>
      <c r="K7" s="676"/>
      <c r="L7" s="676"/>
      <c r="M7" s="676"/>
      <c r="N7" s="511"/>
      <c r="O7" s="676"/>
      <c r="P7" s="676"/>
      <c r="Q7" s="676"/>
      <c r="R7" s="676"/>
      <c r="S7" s="676"/>
      <c r="T7" s="676"/>
      <c r="U7" s="701" t="s">
        <v>426</v>
      </c>
    </row>
    <row r="8" spans="1:21" ht="56.25">
      <c r="A8" s="695"/>
      <c r="B8" s="693"/>
      <c r="C8" s="695"/>
      <c r="D8" s="693"/>
      <c r="E8" s="502" t="s">
        <v>251</v>
      </c>
      <c r="F8" s="257">
        <f>30*30*2</f>
        <v>1800</v>
      </c>
      <c r="G8" s="683"/>
      <c r="H8" s="686"/>
      <c r="I8" s="677"/>
      <c r="J8" s="688"/>
      <c r="K8" s="677"/>
      <c r="L8" s="677"/>
      <c r="M8" s="677"/>
      <c r="N8" s="512"/>
      <c r="O8" s="677"/>
      <c r="P8" s="677"/>
      <c r="Q8" s="677"/>
      <c r="R8" s="677"/>
      <c r="S8" s="677"/>
      <c r="T8" s="677"/>
      <c r="U8" s="702"/>
    </row>
    <row r="9" spans="1:21">
      <c r="A9" s="696"/>
      <c r="B9" s="693"/>
      <c r="C9" s="696"/>
      <c r="D9" s="693"/>
      <c r="E9" s="22" t="s">
        <v>2</v>
      </c>
      <c r="F9" s="262">
        <f>SUM(F7:F8)</f>
        <v>3600</v>
      </c>
      <c r="G9" s="684"/>
      <c r="H9" s="687"/>
      <c r="I9" s="678"/>
      <c r="J9" s="680"/>
      <c r="K9" s="678"/>
      <c r="L9" s="678"/>
      <c r="M9" s="678"/>
      <c r="N9" s="513"/>
      <c r="O9" s="678"/>
      <c r="P9" s="678"/>
      <c r="Q9" s="678"/>
      <c r="R9" s="678"/>
      <c r="S9" s="678"/>
      <c r="T9" s="678"/>
      <c r="U9" s="702"/>
    </row>
    <row r="10" spans="1:21" ht="93.75">
      <c r="A10" s="4" t="s">
        <v>252</v>
      </c>
      <c r="B10" s="501" t="s">
        <v>44</v>
      </c>
      <c r="C10" s="503" t="s">
        <v>43</v>
      </c>
      <c r="D10" s="502" t="s">
        <v>42</v>
      </c>
      <c r="E10" s="502" t="s">
        <v>41</v>
      </c>
      <c r="F10" s="217" t="s">
        <v>31</v>
      </c>
      <c r="G10" s="218" t="s">
        <v>31</v>
      </c>
      <c r="H10" s="228" t="s">
        <v>40</v>
      </c>
      <c r="I10" s="217" t="s">
        <v>29</v>
      </c>
      <c r="J10" s="217" t="s">
        <v>29</v>
      </c>
      <c r="K10" s="217" t="s">
        <v>29</v>
      </c>
      <c r="L10" s="217" t="s">
        <v>29</v>
      </c>
      <c r="M10" s="217" t="s">
        <v>29</v>
      </c>
      <c r="N10" s="217" t="s">
        <v>29</v>
      </c>
      <c r="O10" s="217" t="s">
        <v>29</v>
      </c>
      <c r="P10" s="217" t="s">
        <v>29</v>
      </c>
      <c r="Q10" s="217" t="s">
        <v>29</v>
      </c>
      <c r="R10" s="217" t="s">
        <v>29</v>
      </c>
      <c r="S10" s="217" t="s">
        <v>29</v>
      </c>
      <c r="T10" s="217" t="s">
        <v>29</v>
      </c>
      <c r="U10" s="702"/>
    </row>
    <row r="11" spans="1:21" ht="60" customHeight="1">
      <c r="A11" s="689" t="s">
        <v>253</v>
      </c>
      <c r="B11" s="691" t="s">
        <v>39</v>
      </c>
      <c r="C11" s="691" t="s">
        <v>38</v>
      </c>
      <c r="D11" s="693" t="s">
        <v>245</v>
      </c>
      <c r="E11" s="502" t="s">
        <v>254</v>
      </c>
      <c r="F11" s="257">
        <f>30*30</f>
        <v>900</v>
      </c>
      <c r="G11" s="682" t="s">
        <v>36</v>
      </c>
      <c r="H11" s="685" t="s">
        <v>451</v>
      </c>
      <c r="I11" s="679"/>
      <c r="J11" s="679"/>
      <c r="K11" s="679"/>
      <c r="L11" s="679"/>
      <c r="M11" s="679"/>
      <c r="N11" s="679"/>
      <c r="O11" s="679"/>
      <c r="P11" s="679">
        <f>F12</f>
        <v>900</v>
      </c>
      <c r="Q11" s="679"/>
      <c r="R11" s="679"/>
      <c r="S11" s="679"/>
      <c r="T11" s="679"/>
      <c r="U11" s="702"/>
    </row>
    <row r="12" spans="1:21">
      <c r="A12" s="690"/>
      <c r="B12" s="692"/>
      <c r="C12" s="692"/>
      <c r="D12" s="693"/>
      <c r="E12" s="22" t="s">
        <v>2</v>
      </c>
      <c r="F12" s="262">
        <f>SUM(F11:F11)</f>
        <v>900</v>
      </c>
      <c r="G12" s="684"/>
      <c r="H12" s="687"/>
      <c r="I12" s="680"/>
      <c r="J12" s="680"/>
      <c r="K12" s="680"/>
      <c r="L12" s="680"/>
      <c r="M12" s="680"/>
      <c r="N12" s="680"/>
      <c r="O12" s="680"/>
      <c r="P12" s="680"/>
      <c r="Q12" s="680"/>
      <c r="R12" s="680"/>
      <c r="S12" s="680"/>
      <c r="T12" s="680"/>
      <c r="U12" s="703"/>
    </row>
    <row r="13" spans="1:21" s="507" customFormat="1" ht="36.75" customHeight="1">
      <c r="A13" s="681"/>
      <c r="B13" s="681"/>
      <c r="C13" s="681"/>
      <c r="D13" s="681"/>
      <c r="E13" s="21" t="s">
        <v>1</v>
      </c>
      <c r="F13" s="336">
        <f>F12+F9</f>
        <v>4500</v>
      </c>
      <c r="G13" s="337"/>
      <c r="H13" s="338"/>
      <c r="I13" s="339">
        <f t="shared" ref="I13:O13" si="0">SUM(I7:I12)</f>
        <v>0</v>
      </c>
      <c r="J13" s="339">
        <f t="shared" si="0"/>
        <v>3600</v>
      </c>
      <c r="K13" s="339">
        <f t="shared" si="0"/>
        <v>0</v>
      </c>
      <c r="L13" s="339">
        <f t="shared" si="0"/>
        <v>0</v>
      </c>
      <c r="M13" s="339">
        <f t="shared" si="0"/>
        <v>0</v>
      </c>
      <c r="N13" s="339">
        <f t="shared" si="0"/>
        <v>0</v>
      </c>
      <c r="O13" s="339">
        <f t="shared" si="0"/>
        <v>0</v>
      </c>
      <c r="P13" s="339">
        <f>SUM(P7:P12)</f>
        <v>900</v>
      </c>
      <c r="Q13" s="339">
        <f t="shared" ref="Q13:T13" si="1">SUM(Q7:Q12)</f>
        <v>0</v>
      </c>
      <c r="R13" s="339">
        <f t="shared" si="1"/>
        <v>0</v>
      </c>
      <c r="S13" s="339">
        <f t="shared" si="1"/>
        <v>0</v>
      </c>
      <c r="T13" s="339">
        <f t="shared" si="1"/>
        <v>0</v>
      </c>
      <c r="U13" s="20"/>
    </row>
    <row r="16" spans="1:21">
      <c r="A16" s="508"/>
    </row>
    <row r="21" spans="5:5">
      <c r="E21" s="91" t="s">
        <v>0</v>
      </c>
    </row>
  </sheetData>
  <mergeCells count="48">
    <mergeCell ref="U7:U12"/>
    <mergeCell ref="R7:R9"/>
    <mergeCell ref="K7:K9"/>
    <mergeCell ref="I5:T5"/>
    <mergeCell ref="I7:I9"/>
    <mergeCell ref="O7:O9"/>
    <mergeCell ref="L7:L9"/>
    <mergeCell ref="M7:M9"/>
    <mergeCell ref="U5:U6"/>
    <mergeCell ref="K11:K12"/>
    <mergeCell ref="L11:L12"/>
    <mergeCell ref="M11:M12"/>
    <mergeCell ref="N11:N12"/>
    <mergeCell ref="R11:R12"/>
    <mergeCell ref="S11:S12"/>
    <mergeCell ref="T11:T12"/>
    <mergeCell ref="A1:U1"/>
    <mergeCell ref="A3:U3"/>
    <mergeCell ref="A4:U4"/>
    <mergeCell ref="A5:A6"/>
    <mergeCell ref="B5:B6"/>
    <mergeCell ref="C5:C6"/>
    <mergeCell ref="D5:D6"/>
    <mergeCell ref="E5:G5"/>
    <mergeCell ref="H5:H6"/>
    <mergeCell ref="A13:D13"/>
    <mergeCell ref="G7:G9"/>
    <mergeCell ref="H7:H9"/>
    <mergeCell ref="J7:J9"/>
    <mergeCell ref="I11:I12"/>
    <mergeCell ref="J11:J12"/>
    <mergeCell ref="A11:A12"/>
    <mergeCell ref="B11:B12"/>
    <mergeCell ref="C11:C12"/>
    <mergeCell ref="D11:D12"/>
    <mergeCell ref="H11:H12"/>
    <mergeCell ref="G11:G12"/>
    <mergeCell ref="A7:A9"/>
    <mergeCell ref="B7:B9"/>
    <mergeCell ref="C7:C9"/>
    <mergeCell ref="D7:D9"/>
    <mergeCell ref="T7:T9"/>
    <mergeCell ref="S7:S9"/>
    <mergeCell ref="O11:O12"/>
    <mergeCell ref="P11:P12"/>
    <mergeCell ref="Q11:Q12"/>
    <mergeCell ref="P7:P9"/>
    <mergeCell ref="Q7:Q9"/>
  </mergeCells>
  <printOptions horizontalCentered="1"/>
  <pageMargins left="0.39370078740157483" right="0.19685039370078741" top="0.59055118110236227" bottom="0.59055118110236227" header="0.19685039370078741" footer="0.19685039370078741"/>
  <pageSetup paperSize="9" firstPageNumber="65" fitToHeight="0" orientation="landscape" useFirstPageNumber="1" r:id="rId1"/>
  <headerFooter scaleWithDoc="0" alignWithMargins="0">
    <oddFooter>&amp;R&amp;"+,ธรรมดา"&amp;8&amp;P</oddFooter>
    <evenHeader>&amp;C&amp;"TH SarabunIT๙,Bold"&amp;16&amp;P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4"/>
  <sheetViews>
    <sheetView showRuler="0" view="pageLayout" zoomScaleNormal="100" zoomScaleSheetLayoutView="120" workbookViewId="0">
      <selection activeCell="J18" sqref="J18"/>
    </sheetView>
  </sheetViews>
  <sheetFormatPr defaultColWidth="4" defaultRowHeight="15.75"/>
  <cols>
    <col min="1" max="1" width="12.875" style="78" customWidth="1"/>
    <col min="2" max="2" width="11.875" style="78" customWidth="1"/>
    <col min="3" max="3" width="12" style="78" customWidth="1"/>
    <col min="4" max="4" width="11.375" style="78" customWidth="1"/>
    <col min="5" max="5" width="20.25" style="78" customWidth="1"/>
    <col min="6" max="6" width="9.25" style="220" customWidth="1"/>
    <col min="7" max="7" width="3.375" style="221" customWidth="1"/>
    <col min="8" max="8" width="6.375" style="221" customWidth="1"/>
    <col min="9" max="10" width="3.25" style="220" customWidth="1"/>
    <col min="11" max="11" width="3.25" style="222" customWidth="1"/>
    <col min="12" max="12" width="3.25" style="220" customWidth="1"/>
    <col min="13" max="13" width="3.25" style="222" customWidth="1"/>
    <col min="14" max="16" width="3.25" style="220" customWidth="1"/>
    <col min="17" max="17" width="3.25" style="222" customWidth="1"/>
    <col min="18" max="18" width="3.25" style="220" customWidth="1"/>
    <col min="19" max="19" width="3.25" style="222" customWidth="1"/>
    <col min="20" max="20" width="3.25" style="220" customWidth="1"/>
    <col min="21" max="21" width="4.875" style="150" customWidth="1"/>
    <col min="22" max="246" width="8.625" style="78" customWidth="1"/>
    <col min="247" max="247" width="16.75" style="78" customWidth="1"/>
    <col min="248" max="248" width="12.75" style="78" customWidth="1"/>
    <col min="249" max="249" width="11.75" style="78" customWidth="1"/>
    <col min="250" max="250" width="11.25" style="78" customWidth="1"/>
    <col min="251" max="251" width="22.25" style="78" customWidth="1"/>
    <col min="252" max="252" width="10.25" style="78" customWidth="1"/>
    <col min="253" max="253" width="4.25" style="78" customWidth="1"/>
    <col min="254" max="254" width="7.875" style="78" customWidth="1"/>
    <col min="255" max="16384" width="4" style="78"/>
  </cols>
  <sheetData>
    <row r="1" spans="1:21" s="390" customFormat="1" ht="18.75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1" s="390" customFormat="1" ht="18.75">
      <c r="A2" s="624" t="s">
        <v>382</v>
      </c>
      <c r="B2" s="624"/>
      <c r="C2" s="624"/>
      <c r="D2" s="624"/>
      <c r="E2" s="392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1" s="11" customFormat="1" ht="18" customHeight="1">
      <c r="A3" s="697" t="s">
        <v>411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</row>
    <row r="4" spans="1:21" s="11" customFormat="1" ht="18" customHeight="1">
      <c r="A4" s="697" t="s">
        <v>444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</row>
    <row r="5" spans="1:21" s="7" customFormat="1" ht="18" customHeight="1">
      <c r="A5" s="698" t="s">
        <v>27</v>
      </c>
      <c r="B5" s="700" t="s">
        <v>26</v>
      </c>
      <c r="C5" s="700" t="s">
        <v>25</v>
      </c>
      <c r="D5" s="700" t="s">
        <v>24</v>
      </c>
      <c r="E5" s="700" t="s">
        <v>23</v>
      </c>
      <c r="F5" s="700"/>
      <c r="G5" s="700"/>
      <c r="H5" s="710" t="s">
        <v>22</v>
      </c>
      <c r="I5" s="710" t="s">
        <v>21</v>
      </c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00" t="s">
        <v>20</v>
      </c>
    </row>
    <row r="6" spans="1:21" s="7" customFormat="1" ht="18" customHeight="1">
      <c r="A6" s="709"/>
      <c r="B6" s="700"/>
      <c r="C6" s="700"/>
      <c r="D6" s="700"/>
      <c r="E6" s="64" t="s">
        <v>19</v>
      </c>
      <c r="F6" s="200" t="s">
        <v>18</v>
      </c>
      <c r="G6" s="201" t="s">
        <v>17</v>
      </c>
      <c r="H6" s="710"/>
      <c r="I6" s="202" t="s">
        <v>16</v>
      </c>
      <c r="J6" s="202" t="s">
        <v>15</v>
      </c>
      <c r="K6" s="202" t="s">
        <v>14</v>
      </c>
      <c r="L6" s="202" t="s">
        <v>13</v>
      </c>
      <c r="M6" s="202" t="s">
        <v>12</v>
      </c>
      <c r="N6" s="202" t="s">
        <v>11</v>
      </c>
      <c r="O6" s="202" t="s">
        <v>10</v>
      </c>
      <c r="P6" s="202" t="s">
        <v>9</v>
      </c>
      <c r="Q6" s="202" t="s">
        <v>8</v>
      </c>
      <c r="R6" s="202" t="s">
        <v>7</v>
      </c>
      <c r="S6" s="202" t="s">
        <v>6</v>
      </c>
      <c r="T6" s="202" t="s">
        <v>5</v>
      </c>
      <c r="U6" s="700"/>
    </row>
    <row r="7" spans="1:21" s="7" customFormat="1" ht="56.45" customHeight="1">
      <c r="A7" s="691" t="s">
        <v>453</v>
      </c>
      <c r="B7" s="691" t="s">
        <v>37</v>
      </c>
      <c r="C7" s="691" t="s">
        <v>130</v>
      </c>
      <c r="D7" s="565" t="s">
        <v>131</v>
      </c>
      <c r="E7" s="4" t="s">
        <v>128</v>
      </c>
      <c r="F7" s="203">
        <f>20*1*60*30</f>
        <v>36000</v>
      </c>
      <c r="G7" s="713" t="s">
        <v>36</v>
      </c>
      <c r="H7" s="643" t="s">
        <v>412</v>
      </c>
      <c r="I7" s="204"/>
      <c r="J7" s="205">
        <v>18000</v>
      </c>
      <c r="K7" s="205">
        <v>18000</v>
      </c>
      <c r="L7" s="204"/>
      <c r="M7" s="204"/>
      <c r="N7" s="204"/>
      <c r="O7" s="204"/>
      <c r="P7" s="204"/>
      <c r="Q7" s="204"/>
      <c r="R7" s="204"/>
      <c r="S7" s="204"/>
      <c r="T7" s="204"/>
      <c r="U7" s="701" t="s">
        <v>413</v>
      </c>
    </row>
    <row r="8" spans="1:21" s="7" customFormat="1" ht="59.1" customHeight="1">
      <c r="A8" s="712"/>
      <c r="B8" s="712"/>
      <c r="C8" s="712"/>
      <c r="D8" s="566"/>
      <c r="E8" s="4" t="s">
        <v>129</v>
      </c>
      <c r="F8" s="203">
        <f>20*2*30*30</f>
        <v>36000</v>
      </c>
      <c r="G8" s="714"/>
      <c r="H8" s="644"/>
      <c r="I8" s="204"/>
      <c r="J8" s="205">
        <v>18000</v>
      </c>
      <c r="K8" s="205">
        <v>18000</v>
      </c>
      <c r="L8" s="204"/>
      <c r="M8" s="204"/>
      <c r="N8" s="204"/>
      <c r="O8" s="204"/>
      <c r="P8" s="204"/>
      <c r="Q8" s="204"/>
      <c r="R8" s="204"/>
      <c r="S8" s="204"/>
      <c r="T8" s="204"/>
      <c r="U8" s="702"/>
    </row>
    <row r="9" spans="1:21" s="7" customFormat="1" ht="188.25" customHeight="1">
      <c r="A9" s="712"/>
      <c r="B9" s="712"/>
      <c r="C9" s="712"/>
      <c r="D9" s="566"/>
      <c r="E9" s="142" t="s">
        <v>154</v>
      </c>
      <c r="F9" s="203">
        <f>25*1700</f>
        <v>42500</v>
      </c>
      <c r="G9" s="715"/>
      <c r="H9" s="644"/>
      <c r="I9" s="204"/>
      <c r="J9" s="206"/>
      <c r="K9" s="205">
        <v>42500</v>
      </c>
      <c r="L9" s="204"/>
      <c r="M9" s="204"/>
      <c r="N9" s="204"/>
      <c r="O9" s="204"/>
      <c r="P9" s="204"/>
      <c r="Q9" s="204"/>
      <c r="R9" s="204"/>
      <c r="S9" s="204"/>
      <c r="T9" s="204"/>
      <c r="U9" s="703"/>
    </row>
    <row r="10" spans="1:21" s="1" customFormat="1" ht="21.75" customHeight="1">
      <c r="A10" s="692"/>
      <c r="B10" s="692"/>
      <c r="C10" s="692"/>
      <c r="D10" s="567"/>
      <c r="E10" s="47" t="s">
        <v>2</v>
      </c>
      <c r="F10" s="174">
        <f>SUM(F7:F9)</f>
        <v>114500</v>
      </c>
      <c r="G10" s="181"/>
      <c r="H10" s="182"/>
      <c r="I10" s="20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46"/>
    </row>
    <row r="11" spans="1:21" s="1" customFormat="1" ht="20.25" customHeight="1">
      <c r="A11" s="158"/>
      <c r="B11" s="158"/>
      <c r="C11" s="158"/>
      <c r="D11" s="159"/>
      <c r="E11" s="161"/>
      <c r="F11" s="208"/>
      <c r="G11" s="209"/>
      <c r="H11" s="210"/>
      <c r="I11" s="211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160"/>
    </row>
    <row r="12" spans="1:21" s="1" customFormat="1" ht="20.25" customHeight="1">
      <c r="A12" s="158"/>
      <c r="B12" s="158"/>
      <c r="C12" s="158"/>
      <c r="D12" s="159"/>
      <c r="E12" s="161"/>
      <c r="F12" s="208"/>
      <c r="G12" s="209"/>
      <c r="H12" s="210"/>
      <c r="I12" s="211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160"/>
    </row>
    <row r="13" spans="1:21" s="1" customFormat="1" ht="20.25" customHeight="1">
      <c r="A13" s="158"/>
      <c r="B13" s="158"/>
      <c r="C13" s="158"/>
      <c r="D13" s="159"/>
      <c r="E13" s="161"/>
      <c r="F13" s="208"/>
      <c r="G13" s="209"/>
      <c r="H13" s="210"/>
      <c r="I13" s="211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160"/>
    </row>
    <row r="14" spans="1:21" ht="36.75" customHeight="1">
      <c r="A14" s="565" t="s">
        <v>216</v>
      </c>
      <c r="B14" s="565" t="s">
        <v>132</v>
      </c>
      <c r="C14" s="571" t="s">
        <v>133</v>
      </c>
      <c r="D14" s="553" t="s">
        <v>215</v>
      </c>
      <c r="E14" s="26" t="s">
        <v>303</v>
      </c>
      <c r="F14" s="167">
        <v>6000</v>
      </c>
      <c r="G14" s="641" t="s">
        <v>35</v>
      </c>
      <c r="H14" s="643" t="s">
        <v>407</v>
      </c>
      <c r="I14" s="183"/>
      <c r="J14" s="213"/>
      <c r="K14" s="192"/>
      <c r="L14" s="192">
        <f>F14</f>
        <v>6000</v>
      </c>
      <c r="M14" s="214"/>
      <c r="N14" s="192"/>
      <c r="O14" s="192"/>
      <c r="P14" s="214"/>
      <c r="Q14" s="192"/>
      <c r="R14" s="192"/>
      <c r="S14" s="214"/>
      <c r="T14" s="183"/>
      <c r="U14" s="547" t="s">
        <v>413</v>
      </c>
    </row>
    <row r="15" spans="1:21" ht="56.25" customHeight="1">
      <c r="A15" s="566"/>
      <c r="B15" s="566"/>
      <c r="C15" s="572"/>
      <c r="D15" s="553"/>
      <c r="E15" s="26" t="s">
        <v>311</v>
      </c>
      <c r="F15" s="167">
        <v>12000</v>
      </c>
      <c r="G15" s="642"/>
      <c r="H15" s="644"/>
      <c r="I15" s="183"/>
      <c r="J15" s="213"/>
      <c r="K15" s="192"/>
      <c r="L15" s="192">
        <v>12000</v>
      </c>
      <c r="M15" s="214"/>
      <c r="N15" s="192"/>
      <c r="O15" s="192"/>
      <c r="P15" s="214"/>
      <c r="Q15" s="192"/>
      <c r="R15" s="192"/>
      <c r="S15" s="214"/>
      <c r="T15" s="183"/>
      <c r="U15" s="548"/>
    </row>
    <row r="16" spans="1:21" ht="36" customHeight="1">
      <c r="A16" s="566"/>
      <c r="B16" s="566"/>
      <c r="C16" s="572"/>
      <c r="D16" s="553"/>
      <c r="E16" s="26" t="s">
        <v>316</v>
      </c>
      <c r="F16" s="167">
        <v>6000</v>
      </c>
      <c r="G16" s="642"/>
      <c r="H16" s="644"/>
      <c r="I16" s="183"/>
      <c r="J16" s="213"/>
      <c r="K16" s="192"/>
      <c r="L16" s="192">
        <v>6000</v>
      </c>
      <c r="M16" s="214"/>
      <c r="N16" s="192"/>
      <c r="O16" s="192"/>
      <c r="P16" s="214"/>
      <c r="Q16" s="192"/>
      <c r="R16" s="192"/>
      <c r="S16" s="214"/>
      <c r="T16" s="183"/>
      <c r="U16" s="548"/>
    </row>
    <row r="17" spans="1:21" ht="49.5" customHeight="1">
      <c r="A17" s="566"/>
      <c r="B17" s="566"/>
      <c r="C17" s="572"/>
      <c r="D17" s="553"/>
      <c r="E17" s="376" t="s">
        <v>315</v>
      </c>
      <c r="F17" s="167">
        <f>60*4*30</f>
        <v>7200</v>
      </c>
      <c r="G17" s="642"/>
      <c r="H17" s="644"/>
      <c r="I17" s="183"/>
      <c r="J17" s="213"/>
      <c r="K17" s="183"/>
      <c r="L17" s="192">
        <f>F17</f>
        <v>7200</v>
      </c>
      <c r="M17" s="183"/>
      <c r="N17" s="183"/>
      <c r="O17" s="183"/>
      <c r="P17" s="183"/>
      <c r="Q17" s="183"/>
      <c r="R17" s="183"/>
      <c r="S17" s="183"/>
      <c r="T17" s="183"/>
      <c r="U17" s="548"/>
    </row>
    <row r="18" spans="1:21" ht="51" customHeight="1">
      <c r="A18" s="566"/>
      <c r="B18" s="566"/>
      <c r="C18" s="572"/>
      <c r="D18" s="553"/>
      <c r="E18" s="487" t="s">
        <v>312</v>
      </c>
      <c r="F18" s="167">
        <f>3*300</f>
        <v>900</v>
      </c>
      <c r="G18" s="642"/>
      <c r="H18" s="644"/>
      <c r="I18" s="183"/>
      <c r="J18" s="213"/>
      <c r="K18" s="183"/>
      <c r="L18" s="192">
        <f>F18</f>
        <v>900</v>
      </c>
      <c r="M18" s="183"/>
      <c r="N18" s="183"/>
      <c r="O18" s="183"/>
      <c r="P18" s="183"/>
      <c r="Q18" s="183"/>
      <c r="R18" s="183"/>
      <c r="S18" s="183"/>
      <c r="T18" s="183"/>
      <c r="U18" s="548"/>
    </row>
    <row r="19" spans="1:21" ht="36" customHeight="1">
      <c r="A19" s="566"/>
      <c r="B19" s="566"/>
      <c r="C19" s="572"/>
      <c r="D19" s="553"/>
      <c r="E19" s="375" t="s">
        <v>313</v>
      </c>
      <c r="F19" s="167">
        <v>900</v>
      </c>
      <c r="G19" s="642"/>
      <c r="H19" s="644"/>
      <c r="I19" s="183"/>
      <c r="J19" s="213"/>
      <c r="K19" s="183"/>
      <c r="L19" s="192">
        <f>F19</f>
        <v>900</v>
      </c>
      <c r="M19" s="183"/>
      <c r="N19" s="183"/>
      <c r="O19" s="183"/>
      <c r="P19" s="183"/>
      <c r="Q19" s="183"/>
      <c r="R19" s="183"/>
      <c r="S19" s="183"/>
      <c r="T19" s="183"/>
      <c r="U19" s="548"/>
    </row>
    <row r="20" spans="1:21" ht="61.5" customHeight="1">
      <c r="A20" s="40"/>
      <c r="B20" s="566"/>
      <c r="C20" s="572"/>
      <c r="D20" s="553"/>
      <c r="E20" s="375" t="s">
        <v>314</v>
      </c>
      <c r="F20" s="167">
        <v>4000</v>
      </c>
      <c r="G20" s="642"/>
      <c r="H20" s="644"/>
      <c r="I20" s="183"/>
      <c r="J20" s="213"/>
      <c r="K20" s="183"/>
      <c r="L20" s="192">
        <f>F20</f>
        <v>4000</v>
      </c>
      <c r="M20" s="183"/>
      <c r="N20" s="183"/>
      <c r="O20" s="183"/>
      <c r="P20" s="183"/>
      <c r="Q20" s="183"/>
      <c r="R20" s="183"/>
      <c r="S20" s="183"/>
      <c r="T20" s="183"/>
      <c r="U20" s="548"/>
    </row>
    <row r="21" spans="1:21" ht="19.5" customHeight="1">
      <c r="A21" s="72"/>
      <c r="B21" s="567"/>
      <c r="C21" s="573"/>
      <c r="D21" s="553"/>
      <c r="E21" s="16" t="s">
        <v>1</v>
      </c>
      <c r="F21" s="215">
        <f>SUM(F14:F20)</f>
        <v>37000</v>
      </c>
      <c r="G21" s="193"/>
      <c r="H21" s="711"/>
      <c r="I21" s="216"/>
      <c r="J21" s="216">
        <f>J14</f>
        <v>0</v>
      </c>
      <c r="K21" s="216"/>
      <c r="L21" s="216"/>
      <c r="M21" s="216">
        <f>M14</f>
        <v>0</v>
      </c>
      <c r="N21" s="216"/>
      <c r="O21" s="216"/>
      <c r="P21" s="216">
        <f>P14</f>
        <v>0</v>
      </c>
      <c r="Q21" s="216"/>
      <c r="R21" s="216"/>
      <c r="S21" s="216">
        <f>S14</f>
        <v>0</v>
      </c>
      <c r="T21" s="216"/>
      <c r="U21" s="149"/>
    </row>
    <row r="22" spans="1:21" ht="67.5" customHeight="1">
      <c r="A22" s="707" t="s">
        <v>134</v>
      </c>
      <c r="B22" s="565" t="s">
        <v>110</v>
      </c>
      <c r="C22" s="565" t="s">
        <v>111</v>
      </c>
      <c r="D22" s="565" t="s">
        <v>112</v>
      </c>
      <c r="E22" s="65" t="s">
        <v>32</v>
      </c>
      <c r="F22" s="217">
        <v>0</v>
      </c>
      <c r="G22" s="218"/>
      <c r="H22" s="194" t="s">
        <v>40</v>
      </c>
      <c r="I22" s="219" t="s">
        <v>29</v>
      </c>
      <c r="J22" s="219" t="s">
        <v>29</v>
      </c>
      <c r="K22" s="219" t="s">
        <v>29</v>
      </c>
      <c r="L22" s="219" t="s">
        <v>29</v>
      </c>
      <c r="M22" s="219" t="s">
        <v>29</v>
      </c>
      <c r="N22" s="219" t="s">
        <v>29</v>
      </c>
      <c r="O22" s="219" t="s">
        <v>29</v>
      </c>
      <c r="P22" s="219" t="s">
        <v>29</v>
      </c>
      <c r="Q22" s="219" t="s">
        <v>29</v>
      </c>
      <c r="R22" s="219" t="s">
        <v>29</v>
      </c>
      <c r="S22" s="219" t="s">
        <v>29</v>
      </c>
      <c r="T22" s="219" t="s">
        <v>29</v>
      </c>
      <c r="U22" s="146" t="s">
        <v>135</v>
      </c>
    </row>
    <row r="23" spans="1:21" ht="41.25" customHeight="1">
      <c r="A23" s="708"/>
      <c r="B23" s="567"/>
      <c r="C23" s="567"/>
      <c r="D23" s="567"/>
      <c r="E23" s="12" t="s">
        <v>1</v>
      </c>
      <c r="F23" s="215">
        <f>SUM(F10,F21)</f>
        <v>151500</v>
      </c>
      <c r="G23" s="196"/>
      <c r="H23" s="182"/>
      <c r="I23" s="192">
        <f>SUM(I7:I22)</f>
        <v>0</v>
      </c>
      <c r="J23" s="192">
        <f t="shared" ref="J23:T23" si="0">SUM(J7:J22)</f>
        <v>36000</v>
      </c>
      <c r="K23" s="192">
        <f t="shared" si="0"/>
        <v>78500</v>
      </c>
      <c r="L23" s="192">
        <f t="shared" si="0"/>
        <v>37000</v>
      </c>
      <c r="M23" s="192">
        <f t="shared" si="0"/>
        <v>0</v>
      </c>
      <c r="N23" s="192">
        <f t="shared" si="0"/>
        <v>0</v>
      </c>
      <c r="O23" s="192">
        <f t="shared" si="0"/>
        <v>0</v>
      </c>
      <c r="P23" s="192">
        <f t="shared" si="0"/>
        <v>0</v>
      </c>
      <c r="Q23" s="192">
        <f t="shared" si="0"/>
        <v>0</v>
      </c>
      <c r="R23" s="192">
        <f t="shared" si="0"/>
        <v>0</v>
      </c>
      <c r="S23" s="192">
        <f t="shared" si="0"/>
        <v>0</v>
      </c>
      <c r="T23" s="192">
        <f t="shared" si="0"/>
        <v>0</v>
      </c>
      <c r="U23" s="147"/>
    </row>
    <row r="24" spans="1:21">
      <c r="E24" s="87"/>
    </row>
  </sheetData>
  <mergeCells count="30">
    <mergeCell ref="H14:H21"/>
    <mergeCell ref="U14:U20"/>
    <mergeCell ref="B14:B21"/>
    <mergeCell ref="C14:C21"/>
    <mergeCell ref="A7:A10"/>
    <mergeCell ref="B7:B10"/>
    <mergeCell ref="D14:D21"/>
    <mergeCell ref="G14:G20"/>
    <mergeCell ref="D7:D10"/>
    <mergeCell ref="A14:A19"/>
    <mergeCell ref="U7:U9"/>
    <mergeCell ref="G7:G9"/>
    <mergeCell ref="H7:H9"/>
    <mergeCell ref="C7:C10"/>
    <mergeCell ref="A22:A23"/>
    <mergeCell ref="B22:B23"/>
    <mergeCell ref="C22:C23"/>
    <mergeCell ref="D22:D23"/>
    <mergeCell ref="A1:U1"/>
    <mergeCell ref="A3:U3"/>
    <mergeCell ref="A4:U4"/>
    <mergeCell ref="A5:A6"/>
    <mergeCell ref="U5:U6"/>
    <mergeCell ref="I5:T5"/>
    <mergeCell ref="D5:D6"/>
    <mergeCell ref="E5:G5"/>
    <mergeCell ref="H5:H6"/>
    <mergeCell ref="B5:B6"/>
    <mergeCell ref="C5:C6"/>
    <mergeCell ref="A2:D2"/>
  </mergeCells>
  <printOptions horizontalCentered="1"/>
  <pageMargins left="0.39370078740157483" right="0.19685039370078741" top="0.59055118110236227" bottom="0.59055118110236227" header="0.19685039370078741" footer="0.19685039370078741"/>
  <pageSetup paperSize="9" firstPageNumber="66" fitToHeight="0" orientation="landscape" useFirstPageNumber="1" r:id="rId1"/>
  <headerFooter scaleWithDoc="0" alignWithMargins="0">
    <oddFooter>&amp;R&amp;"+,ธรรมดา"&amp;8&amp;P</oddFooter>
    <evenHeader>&amp;C&amp;"TH SarabunIT๙,Bold"&amp;16&amp;P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9"/>
  <sheetViews>
    <sheetView view="pageLayout" topLeftCell="A4" zoomScaleNormal="100" zoomScaleSheetLayoutView="100" workbookViewId="0">
      <selection activeCell="U11" sqref="U11"/>
    </sheetView>
  </sheetViews>
  <sheetFormatPr defaultColWidth="4" defaultRowHeight="24"/>
  <cols>
    <col min="1" max="1" width="15.375" style="91" customWidth="1"/>
    <col min="2" max="4" width="11.375" style="91" customWidth="1"/>
    <col min="5" max="5" width="15.75" style="91" customWidth="1"/>
    <col min="6" max="6" width="7.625" style="90" customWidth="1"/>
    <col min="7" max="7" width="3.375" style="91" customWidth="1"/>
    <col min="8" max="8" width="7.125" style="91" customWidth="1"/>
    <col min="9" max="10" width="3.25" style="90" customWidth="1"/>
    <col min="11" max="11" width="3.25" style="95" customWidth="1"/>
    <col min="12" max="12" width="3.25" style="90" customWidth="1"/>
    <col min="13" max="13" width="3.25" style="95" customWidth="1"/>
    <col min="14" max="16" width="3.25" style="90" customWidth="1"/>
    <col min="17" max="17" width="3.25" style="95" customWidth="1"/>
    <col min="18" max="18" width="3.25" style="90" customWidth="1"/>
    <col min="19" max="19" width="3.25" style="95" customWidth="1"/>
    <col min="20" max="20" width="3.25" style="90" customWidth="1"/>
    <col min="21" max="21" width="7.125" style="154" customWidth="1"/>
    <col min="22" max="245" width="8.875" style="91" customWidth="1"/>
    <col min="246" max="246" width="16.75" style="91" customWidth="1"/>
    <col min="247" max="247" width="12.75" style="91" customWidth="1"/>
    <col min="248" max="248" width="11.75" style="91" customWidth="1"/>
    <col min="249" max="249" width="11.25" style="91" customWidth="1"/>
    <col min="250" max="250" width="22.25" style="91" customWidth="1"/>
    <col min="251" max="251" width="10.25" style="91" customWidth="1"/>
    <col min="252" max="252" width="4.25" style="91" customWidth="1"/>
    <col min="253" max="253" width="7.875" style="91" customWidth="1"/>
    <col min="254" max="16384" width="4" style="91"/>
  </cols>
  <sheetData>
    <row r="1" spans="1:21" s="390" customFormat="1" ht="18.75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1" s="390" customFormat="1" ht="18.75">
      <c r="A2" s="624" t="s">
        <v>382</v>
      </c>
      <c r="B2" s="624"/>
      <c r="C2" s="624"/>
      <c r="D2" s="624"/>
      <c r="E2" s="392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1" s="11" customFormat="1" ht="18" customHeight="1">
      <c r="A3" s="697" t="s">
        <v>411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</row>
    <row r="4" spans="1:21" s="11" customFormat="1" ht="18" customHeight="1">
      <c r="A4" s="726" t="s">
        <v>445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</row>
    <row r="5" spans="1:21" s="7" customFormat="1" ht="18" customHeight="1">
      <c r="A5" s="723" t="s">
        <v>27</v>
      </c>
      <c r="B5" s="725" t="s">
        <v>26</v>
      </c>
      <c r="C5" s="725" t="s">
        <v>25</v>
      </c>
      <c r="D5" s="725" t="s">
        <v>24</v>
      </c>
      <c r="E5" s="725" t="s">
        <v>23</v>
      </c>
      <c r="F5" s="725"/>
      <c r="G5" s="725"/>
      <c r="H5" s="725" t="s">
        <v>22</v>
      </c>
      <c r="I5" s="727" t="s">
        <v>21</v>
      </c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8" t="s">
        <v>20</v>
      </c>
    </row>
    <row r="6" spans="1:21" s="7" customFormat="1" ht="18" customHeight="1">
      <c r="A6" s="724"/>
      <c r="B6" s="725"/>
      <c r="C6" s="725"/>
      <c r="D6" s="725"/>
      <c r="E6" s="70" t="s">
        <v>19</v>
      </c>
      <c r="F6" s="27" t="s">
        <v>18</v>
      </c>
      <c r="G6" s="27" t="s">
        <v>17</v>
      </c>
      <c r="H6" s="725"/>
      <c r="I6" s="71" t="s">
        <v>16</v>
      </c>
      <c r="J6" s="71" t="s">
        <v>15</v>
      </c>
      <c r="K6" s="71" t="s">
        <v>14</v>
      </c>
      <c r="L6" s="71" t="s">
        <v>13</v>
      </c>
      <c r="M6" s="71" t="s">
        <v>12</v>
      </c>
      <c r="N6" s="71" t="s">
        <v>11</v>
      </c>
      <c r="O6" s="71" t="s">
        <v>10</v>
      </c>
      <c r="P6" s="71" t="s">
        <v>9</v>
      </c>
      <c r="Q6" s="71" t="s">
        <v>8</v>
      </c>
      <c r="R6" s="71" t="s">
        <v>7</v>
      </c>
      <c r="S6" s="71" t="s">
        <v>6</v>
      </c>
      <c r="T6" s="71" t="s">
        <v>5</v>
      </c>
      <c r="U6" s="729"/>
    </row>
    <row r="7" spans="1:21" ht="75">
      <c r="A7" s="69" t="s">
        <v>159</v>
      </c>
      <c r="B7" s="36" t="s">
        <v>158</v>
      </c>
      <c r="C7" s="36" t="s">
        <v>66</v>
      </c>
      <c r="D7" s="36" t="s">
        <v>65</v>
      </c>
      <c r="E7" s="67" t="s">
        <v>41</v>
      </c>
      <c r="F7" s="227" t="s">
        <v>31</v>
      </c>
      <c r="G7" s="182" t="s">
        <v>31</v>
      </c>
      <c r="H7" s="182" t="s">
        <v>40</v>
      </c>
      <c r="I7" s="236"/>
      <c r="J7" s="227" t="s">
        <v>29</v>
      </c>
      <c r="K7" s="227"/>
      <c r="L7" s="236"/>
      <c r="M7" s="227" t="s">
        <v>29</v>
      </c>
      <c r="N7" s="227"/>
      <c r="O7" s="236"/>
      <c r="P7" s="227" t="s">
        <v>29</v>
      </c>
      <c r="Q7" s="227"/>
      <c r="R7" s="236"/>
      <c r="S7" s="227" t="s">
        <v>29</v>
      </c>
      <c r="T7" s="24"/>
      <c r="U7" s="135" t="s">
        <v>164</v>
      </c>
    </row>
    <row r="8" spans="1:21" ht="79.5">
      <c r="A8" s="565" t="s">
        <v>454</v>
      </c>
      <c r="B8" s="716" t="s">
        <v>161</v>
      </c>
      <c r="C8" s="565" t="s">
        <v>162</v>
      </c>
      <c r="D8" s="565" t="s">
        <v>160</v>
      </c>
      <c r="E8" s="469" t="s">
        <v>163</v>
      </c>
      <c r="F8" s="227">
        <f>45*1*30</f>
        <v>1350</v>
      </c>
      <c r="G8" s="237" t="s">
        <v>36</v>
      </c>
      <c r="H8" s="182" t="s">
        <v>419</v>
      </c>
      <c r="I8" s="238"/>
      <c r="J8" s="227"/>
      <c r="K8" s="238"/>
      <c r="L8" s="238"/>
      <c r="M8" s="238"/>
      <c r="N8" s="238"/>
      <c r="O8" s="192">
        <f>F8</f>
        <v>1350</v>
      </c>
      <c r="P8" s="238"/>
      <c r="Q8" s="238"/>
      <c r="R8" s="238"/>
      <c r="S8" s="238"/>
      <c r="T8" s="39"/>
      <c r="U8" s="470" t="s">
        <v>164</v>
      </c>
    </row>
    <row r="9" spans="1:21" ht="54.75" customHeight="1">
      <c r="A9" s="567"/>
      <c r="B9" s="717"/>
      <c r="C9" s="567"/>
      <c r="D9" s="567"/>
      <c r="E9" s="16" t="s">
        <v>2</v>
      </c>
      <c r="F9" s="240">
        <f>SUM(F7:F8)</f>
        <v>1350</v>
      </c>
      <c r="G9" s="241"/>
      <c r="H9" s="242"/>
      <c r="I9" s="243"/>
      <c r="J9" s="243"/>
      <c r="K9" s="244"/>
      <c r="L9" s="243"/>
      <c r="M9" s="243"/>
      <c r="N9" s="243"/>
      <c r="O9" s="239"/>
      <c r="P9" s="245"/>
      <c r="Q9" s="245"/>
      <c r="R9" s="245"/>
      <c r="S9" s="245"/>
      <c r="T9" s="38"/>
      <c r="U9" s="37"/>
    </row>
    <row r="10" spans="1:21" ht="22.5" customHeight="1">
      <c r="A10" s="573" t="s">
        <v>64</v>
      </c>
      <c r="B10" s="718"/>
      <c r="C10" s="719"/>
      <c r="D10" s="473"/>
      <c r="E10" s="474"/>
      <c r="F10" s="475"/>
      <c r="G10" s="476" t="s">
        <v>0</v>
      </c>
      <c r="H10" s="472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7"/>
      <c r="U10" s="471"/>
    </row>
    <row r="11" spans="1:21" ht="81" customHeight="1">
      <c r="A11" s="157" t="s">
        <v>62</v>
      </c>
      <c r="B11" s="5" t="s">
        <v>61</v>
      </c>
      <c r="C11" s="157" t="s">
        <v>60</v>
      </c>
      <c r="D11" s="36" t="s">
        <v>59</v>
      </c>
      <c r="E11" s="69" t="s">
        <v>171</v>
      </c>
      <c r="F11" s="227">
        <f>650*8</f>
        <v>5200</v>
      </c>
      <c r="G11" s="720" t="s">
        <v>36</v>
      </c>
      <c r="H11" s="377">
        <v>23712</v>
      </c>
      <c r="I11" s="246"/>
      <c r="J11" s="246"/>
      <c r="K11" s="192">
        <v>5200</v>
      </c>
      <c r="L11" s="247"/>
      <c r="M11" s="227"/>
      <c r="N11" s="227"/>
      <c r="O11" s="247"/>
      <c r="P11" s="227"/>
      <c r="Q11" s="227"/>
      <c r="R11" s="247"/>
      <c r="S11" s="227"/>
      <c r="T11" s="24"/>
      <c r="U11" s="146" t="s">
        <v>63</v>
      </c>
    </row>
    <row r="12" spans="1:21" ht="187.5">
      <c r="A12" s="36" t="s">
        <v>168</v>
      </c>
      <c r="B12" s="5" t="s">
        <v>166</v>
      </c>
      <c r="C12" s="157" t="s">
        <v>165</v>
      </c>
      <c r="D12" s="5" t="s">
        <v>172</v>
      </c>
      <c r="E12" s="92" t="s">
        <v>41</v>
      </c>
      <c r="F12" s="248">
        <v>0</v>
      </c>
      <c r="G12" s="721"/>
      <c r="H12" s="249" t="s">
        <v>40</v>
      </c>
      <c r="I12" s="227" t="s">
        <v>29</v>
      </c>
      <c r="J12" s="227" t="s">
        <v>29</v>
      </c>
      <c r="K12" s="227" t="s">
        <v>29</v>
      </c>
      <c r="L12" s="227" t="s">
        <v>29</v>
      </c>
      <c r="M12" s="227" t="s">
        <v>29</v>
      </c>
      <c r="N12" s="227" t="s">
        <v>29</v>
      </c>
      <c r="O12" s="227" t="s">
        <v>29</v>
      </c>
      <c r="P12" s="227" t="s">
        <v>29</v>
      </c>
      <c r="Q12" s="227" t="s">
        <v>29</v>
      </c>
      <c r="R12" s="227" t="s">
        <v>29</v>
      </c>
      <c r="S12" s="227" t="s">
        <v>29</v>
      </c>
      <c r="T12" s="24" t="s">
        <v>29</v>
      </c>
      <c r="U12" s="135" t="s">
        <v>63</v>
      </c>
    </row>
    <row r="13" spans="1:21" ht="80.25" customHeight="1">
      <c r="A13" s="76" t="s">
        <v>169</v>
      </c>
      <c r="B13" s="5" t="s">
        <v>167</v>
      </c>
      <c r="C13" s="76" t="s">
        <v>173</v>
      </c>
      <c r="D13" s="5" t="s">
        <v>174</v>
      </c>
      <c r="E13" s="92" t="s">
        <v>41</v>
      </c>
      <c r="F13" s="248">
        <v>0</v>
      </c>
      <c r="G13" s="721"/>
      <c r="H13" s="249" t="s">
        <v>40</v>
      </c>
      <c r="I13" s="227" t="s">
        <v>29</v>
      </c>
      <c r="J13" s="227" t="s">
        <v>29</v>
      </c>
      <c r="K13" s="227" t="s">
        <v>29</v>
      </c>
      <c r="L13" s="227" t="s">
        <v>29</v>
      </c>
      <c r="M13" s="227" t="s">
        <v>29</v>
      </c>
      <c r="N13" s="227" t="s">
        <v>29</v>
      </c>
      <c r="O13" s="227" t="s">
        <v>29</v>
      </c>
      <c r="P13" s="227" t="s">
        <v>29</v>
      </c>
      <c r="Q13" s="227" t="s">
        <v>29</v>
      </c>
      <c r="R13" s="227" t="s">
        <v>29</v>
      </c>
      <c r="S13" s="227" t="s">
        <v>29</v>
      </c>
      <c r="T13" s="24" t="s">
        <v>29</v>
      </c>
      <c r="U13" s="135" t="s">
        <v>63</v>
      </c>
    </row>
    <row r="14" spans="1:21" ht="108.75" customHeight="1">
      <c r="A14" s="716" t="s">
        <v>170</v>
      </c>
      <c r="B14" s="565" t="s">
        <v>167</v>
      </c>
      <c r="C14" s="716" t="s">
        <v>58</v>
      </c>
      <c r="D14" s="716" t="s">
        <v>57</v>
      </c>
      <c r="E14" s="92" t="s">
        <v>41</v>
      </c>
      <c r="F14" s="248">
        <v>0</v>
      </c>
      <c r="G14" s="722"/>
      <c r="H14" s="249" t="s">
        <v>40</v>
      </c>
      <c r="I14" s="227" t="s">
        <v>29</v>
      </c>
      <c r="J14" s="227" t="s">
        <v>29</v>
      </c>
      <c r="K14" s="227" t="s">
        <v>29</v>
      </c>
      <c r="L14" s="227" t="s">
        <v>29</v>
      </c>
      <c r="M14" s="227" t="s">
        <v>29</v>
      </c>
      <c r="N14" s="227" t="s">
        <v>29</v>
      </c>
      <c r="O14" s="227" t="s">
        <v>29</v>
      </c>
      <c r="P14" s="227" t="s">
        <v>29</v>
      </c>
      <c r="Q14" s="227" t="s">
        <v>29</v>
      </c>
      <c r="R14" s="227" t="s">
        <v>29</v>
      </c>
      <c r="S14" s="227" t="s">
        <v>29</v>
      </c>
      <c r="T14" s="24" t="s">
        <v>29</v>
      </c>
      <c r="U14" s="135" t="s">
        <v>63</v>
      </c>
    </row>
    <row r="15" spans="1:21" ht="18" customHeight="1">
      <c r="A15" s="717"/>
      <c r="B15" s="567"/>
      <c r="C15" s="717"/>
      <c r="D15" s="717"/>
      <c r="E15" s="16" t="s">
        <v>2</v>
      </c>
      <c r="F15" s="240">
        <f>SUM(F11:F14,F10,F10)</f>
        <v>5200</v>
      </c>
      <c r="G15" s="241"/>
      <c r="H15" s="242"/>
      <c r="I15" s="243"/>
      <c r="J15" s="243"/>
      <c r="K15" s="244"/>
      <c r="L15" s="243"/>
      <c r="M15" s="243"/>
      <c r="N15" s="243"/>
      <c r="O15" s="239"/>
      <c r="P15" s="245"/>
      <c r="Q15" s="245"/>
      <c r="R15" s="245"/>
      <c r="S15" s="245"/>
      <c r="T15" s="38"/>
      <c r="U15" s="37"/>
    </row>
    <row r="16" spans="1:21" ht="39">
      <c r="A16" s="33" t="s">
        <v>175</v>
      </c>
      <c r="B16" s="94"/>
      <c r="C16" s="94"/>
      <c r="D16" s="94"/>
      <c r="E16" s="94"/>
      <c r="F16" s="246"/>
      <c r="G16" s="250"/>
      <c r="H16" s="250"/>
      <c r="I16" s="246"/>
      <c r="J16" s="246"/>
      <c r="K16" s="251"/>
      <c r="L16" s="246"/>
      <c r="M16" s="251"/>
      <c r="N16" s="246"/>
      <c r="O16" s="246"/>
      <c r="P16" s="246"/>
      <c r="Q16" s="251"/>
      <c r="R16" s="246"/>
      <c r="S16" s="251"/>
      <c r="T16" s="93"/>
      <c r="U16" s="152"/>
    </row>
    <row r="17" spans="1:21" ht="147.94999999999999" customHeight="1">
      <c r="A17" s="76" t="s">
        <v>176</v>
      </c>
      <c r="B17" s="36" t="s">
        <v>180</v>
      </c>
      <c r="C17" s="76" t="s">
        <v>54</v>
      </c>
      <c r="D17" s="76" t="s">
        <v>177</v>
      </c>
      <c r="E17" s="76" t="s">
        <v>178</v>
      </c>
      <c r="F17" s="252">
        <v>0</v>
      </c>
      <c r="G17" s="253" t="s">
        <v>31</v>
      </c>
      <c r="H17" s="253" t="s">
        <v>146</v>
      </c>
      <c r="I17" s="254"/>
      <c r="J17" s="254"/>
      <c r="K17" s="255"/>
      <c r="L17" s="227" t="s">
        <v>29</v>
      </c>
      <c r="M17" s="227" t="s">
        <v>29</v>
      </c>
      <c r="N17" s="227" t="s">
        <v>29</v>
      </c>
      <c r="O17" s="254"/>
      <c r="P17" s="254"/>
      <c r="Q17" s="255"/>
      <c r="R17" s="254"/>
      <c r="S17" s="255"/>
      <c r="T17" s="34"/>
      <c r="U17" s="153" t="s">
        <v>181</v>
      </c>
    </row>
    <row r="18" spans="1:21" ht="108.95" customHeight="1">
      <c r="A18" s="75" t="s">
        <v>179</v>
      </c>
      <c r="B18" s="75" t="s">
        <v>56</v>
      </c>
      <c r="C18" s="75" t="s">
        <v>55</v>
      </c>
      <c r="D18" s="75" t="s">
        <v>174</v>
      </c>
      <c r="E18" s="92" t="s">
        <v>41</v>
      </c>
      <c r="F18" s="252">
        <v>0</v>
      </c>
      <c r="G18" s="253" t="s">
        <v>31</v>
      </c>
      <c r="H18" s="249" t="s">
        <v>40</v>
      </c>
      <c r="I18" s="227" t="s">
        <v>29</v>
      </c>
      <c r="J18" s="227" t="s">
        <v>29</v>
      </c>
      <c r="K18" s="227" t="s">
        <v>29</v>
      </c>
      <c r="L18" s="227" t="s">
        <v>29</v>
      </c>
      <c r="M18" s="227" t="s">
        <v>29</v>
      </c>
      <c r="N18" s="227" t="s">
        <v>29</v>
      </c>
      <c r="O18" s="227" t="s">
        <v>29</v>
      </c>
      <c r="P18" s="227" t="s">
        <v>29</v>
      </c>
      <c r="Q18" s="227" t="s">
        <v>29</v>
      </c>
      <c r="R18" s="227" t="s">
        <v>29</v>
      </c>
      <c r="S18" s="227" t="s">
        <v>29</v>
      </c>
      <c r="T18" s="24" t="s">
        <v>29</v>
      </c>
      <c r="U18" s="153" t="s">
        <v>164</v>
      </c>
    </row>
    <row r="19" spans="1:21" ht="40.5" customHeight="1">
      <c r="A19" s="94"/>
      <c r="B19" s="94"/>
      <c r="C19" s="94"/>
      <c r="D19" s="94"/>
      <c r="E19" s="97" t="s">
        <v>1</v>
      </c>
      <c r="F19" s="256">
        <f>SUM(F15,F9)</f>
        <v>6550</v>
      </c>
      <c r="G19" s="250"/>
      <c r="H19" s="250"/>
      <c r="I19" s="234">
        <f>SUM(I7:I18)</f>
        <v>0</v>
      </c>
      <c r="J19" s="234">
        <f t="shared" ref="J19:T19" si="0">SUM(J7:J18)</f>
        <v>0</v>
      </c>
      <c r="K19" s="234">
        <f t="shared" si="0"/>
        <v>5200</v>
      </c>
      <c r="L19" s="234">
        <f t="shared" si="0"/>
        <v>0</v>
      </c>
      <c r="M19" s="234">
        <f t="shared" si="0"/>
        <v>0</v>
      </c>
      <c r="N19" s="234">
        <f t="shared" si="0"/>
        <v>0</v>
      </c>
      <c r="O19" s="234">
        <f t="shared" si="0"/>
        <v>1350</v>
      </c>
      <c r="P19" s="234">
        <f t="shared" si="0"/>
        <v>0</v>
      </c>
      <c r="Q19" s="234">
        <f t="shared" si="0"/>
        <v>0</v>
      </c>
      <c r="R19" s="234">
        <f t="shared" si="0"/>
        <v>0</v>
      </c>
      <c r="S19" s="234">
        <f t="shared" si="0"/>
        <v>0</v>
      </c>
      <c r="T19" s="89">
        <f t="shared" si="0"/>
        <v>0</v>
      </c>
      <c r="U19" s="152"/>
    </row>
  </sheetData>
  <mergeCells count="22">
    <mergeCell ref="G11:G14"/>
    <mergeCell ref="A5:A6"/>
    <mergeCell ref="B5:B6"/>
    <mergeCell ref="C5:C6"/>
    <mergeCell ref="A1:U1"/>
    <mergeCell ref="A3:U3"/>
    <mergeCell ref="A4:U4"/>
    <mergeCell ref="D5:D6"/>
    <mergeCell ref="E5:G5"/>
    <mergeCell ref="H5:H6"/>
    <mergeCell ref="I5:T5"/>
    <mergeCell ref="U5:U6"/>
    <mergeCell ref="A14:A15"/>
    <mergeCell ref="B14:B15"/>
    <mergeCell ref="C14:C15"/>
    <mergeCell ref="A2:D2"/>
    <mergeCell ref="D14:D15"/>
    <mergeCell ref="A8:A9"/>
    <mergeCell ref="B8:B9"/>
    <mergeCell ref="C8:C9"/>
    <mergeCell ref="D8:D9"/>
    <mergeCell ref="A10:C10"/>
  </mergeCells>
  <printOptions horizontalCentered="1"/>
  <pageMargins left="0.39370078740157483" right="0.39370078740157483" top="0.70866141732283472" bottom="0.39370078740157483" header="0.19685039370078741" footer="0.19685039370078741"/>
  <pageSetup paperSize="9" firstPageNumber="68" fitToHeight="0" orientation="landscape" useFirstPageNumber="1" r:id="rId1"/>
  <headerFooter scaleWithDoc="0" alignWithMargins="0">
    <oddFooter>&amp;R&amp;"+,ธรรมดา"&amp;8&amp;P</oddFooter>
    <evenHeader>&amp;C&amp;"TH SarabunIT๙,Bold"&amp;16&amp;P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1"/>
  <sheetViews>
    <sheetView view="pageLayout" topLeftCell="A10" zoomScaleNormal="100" zoomScaleSheetLayoutView="100" workbookViewId="0">
      <selection activeCell="J7" sqref="J7"/>
    </sheetView>
  </sheetViews>
  <sheetFormatPr defaultColWidth="4" defaultRowHeight="20.25"/>
  <cols>
    <col min="1" max="1" width="15.375" style="1" customWidth="1"/>
    <col min="2" max="4" width="11.375" style="1" customWidth="1"/>
    <col min="5" max="5" width="16.875" style="1" customWidth="1"/>
    <col min="6" max="6" width="8.25" style="2" customWidth="1"/>
    <col min="7" max="7" width="3.375" style="1" customWidth="1"/>
    <col min="8" max="8" width="6" style="1" customWidth="1"/>
    <col min="9" max="10" width="3.25" style="2" customWidth="1"/>
    <col min="11" max="11" width="3.25" style="3" customWidth="1"/>
    <col min="12" max="12" width="3.25" style="2" customWidth="1"/>
    <col min="13" max="13" width="3.25" style="3" customWidth="1"/>
    <col min="14" max="16" width="3.25" style="2" customWidth="1"/>
    <col min="17" max="17" width="3.25" style="3" customWidth="1"/>
    <col min="18" max="18" width="3.25" style="2" customWidth="1"/>
    <col min="19" max="19" width="3.25" style="3" customWidth="1"/>
    <col min="20" max="20" width="3.25" style="2" customWidth="1"/>
    <col min="21" max="21" width="7.625" style="1" customWidth="1"/>
    <col min="22" max="246" width="8.625" style="1" customWidth="1"/>
    <col min="247" max="247" width="16.75" style="1" customWidth="1"/>
    <col min="248" max="248" width="12.75" style="1" customWidth="1"/>
    <col min="249" max="249" width="11.75" style="1" customWidth="1"/>
    <col min="250" max="250" width="11.25" style="1" customWidth="1"/>
    <col min="251" max="251" width="22.25" style="1" customWidth="1"/>
    <col min="252" max="252" width="10.25" style="1" customWidth="1"/>
    <col min="253" max="253" width="4.25" style="1" customWidth="1"/>
    <col min="254" max="254" width="7.875" style="1" customWidth="1"/>
    <col min="255" max="16384" width="4" style="1"/>
  </cols>
  <sheetData>
    <row r="1" spans="1:21" s="390" customFormat="1" ht="18.75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1" s="390" customFormat="1" ht="18.75">
      <c r="A2" s="624" t="s">
        <v>382</v>
      </c>
      <c r="B2" s="624"/>
      <c r="C2" s="624"/>
      <c r="D2" s="624"/>
      <c r="E2" s="392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1" s="11" customFormat="1" ht="18" customHeight="1">
      <c r="A3" s="697" t="s">
        <v>411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</row>
    <row r="4" spans="1:21" s="11" customFormat="1" ht="18" customHeight="1">
      <c r="A4" s="697" t="s">
        <v>446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</row>
    <row r="5" spans="1:21" s="7" customFormat="1" ht="18" customHeight="1">
      <c r="A5" s="698" t="s">
        <v>27</v>
      </c>
      <c r="B5" s="700" t="s">
        <v>26</v>
      </c>
      <c r="C5" s="700" t="s">
        <v>25</v>
      </c>
      <c r="D5" s="700" t="s">
        <v>24</v>
      </c>
      <c r="E5" s="700" t="s">
        <v>23</v>
      </c>
      <c r="F5" s="700"/>
      <c r="G5" s="700"/>
      <c r="H5" s="700" t="s">
        <v>22</v>
      </c>
      <c r="I5" s="704" t="s">
        <v>21</v>
      </c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698" t="s">
        <v>20</v>
      </c>
    </row>
    <row r="6" spans="1:21" s="7" customFormat="1" ht="18" customHeight="1">
      <c r="A6" s="709"/>
      <c r="B6" s="700"/>
      <c r="C6" s="700"/>
      <c r="D6" s="700"/>
      <c r="E6" s="10" t="s">
        <v>19</v>
      </c>
      <c r="F6" s="9" t="s">
        <v>18</v>
      </c>
      <c r="G6" s="9" t="s">
        <v>17</v>
      </c>
      <c r="H6" s="700"/>
      <c r="I6" s="8" t="s">
        <v>16</v>
      </c>
      <c r="J6" s="8" t="s">
        <v>15</v>
      </c>
      <c r="K6" s="8" t="s">
        <v>14</v>
      </c>
      <c r="L6" s="8" t="s">
        <v>13</v>
      </c>
      <c r="M6" s="8" t="s">
        <v>12</v>
      </c>
      <c r="N6" s="8" t="s">
        <v>11</v>
      </c>
      <c r="O6" s="8" t="s">
        <v>10</v>
      </c>
      <c r="P6" s="8" t="s">
        <v>9</v>
      </c>
      <c r="Q6" s="8" t="s">
        <v>8</v>
      </c>
      <c r="R6" s="8" t="s">
        <v>7</v>
      </c>
      <c r="S6" s="8" t="s">
        <v>6</v>
      </c>
      <c r="T6" s="8" t="s">
        <v>5</v>
      </c>
      <c r="U6" s="699"/>
    </row>
    <row r="7" spans="1:21" s="7" customFormat="1" ht="129" customHeight="1">
      <c r="A7" s="691" t="s">
        <v>190</v>
      </c>
      <c r="B7" s="691" t="s">
        <v>188</v>
      </c>
      <c r="C7" s="691" t="s">
        <v>187</v>
      </c>
      <c r="D7" s="691" t="s">
        <v>189</v>
      </c>
      <c r="E7" s="77" t="s">
        <v>191</v>
      </c>
      <c r="F7" s="257">
        <f>15*1*30*4</f>
        <v>1800</v>
      </c>
      <c r="G7" s="205" t="s">
        <v>4</v>
      </c>
      <c r="H7" s="685" t="s">
        <v>420</v>
      </c>
      <c r="I7" s="258"/>
      <c r="J7" s="259">
        <v>450</v>
      </c>
      <c r="K7" s="260"/>
      <c r="L7" s="260"/>
      <c r="M7" s="259">
        <v>450</v>
      </c>
      <c r="N7" s="260"/>
      <c r="O7" s="260"/>
      <c r="P7" s="259">
        <v>450</v>
      </c>
      <c r="Q7" s="260"/>
      <c r="R7" s="260"/>
      <c r="S7" s="259">
        <v>450</v>
      </c>
      <c r="T7" s="261"/>
      <c r="U7" s="155" t="s">
        <v>297</v>
      </c>
    </row>
    <row r="8" spans="1:21">
      <c r="A8" s="692"/>
      <c r="B8" s="692"/>
      <c r="C8" s="692"/>
      <c r="D8" s="692"/>
      <c r="E8" s="6" t="s">
        <v>2</v>
      </c>
      <c r="F8" s="262">
        <f>F7</f>
        <v>1800</v>
      </c>
      <c r="G8" s="263"/>
      <c r="H8" s="687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32"/>
    </row>
    <row r="9" spans="1:21" ht="94.5" customHeight="1">
      <c r="A9" s="691" t="s">
        <v>186</v>
      </c>
      <c r="B9" s="691" t="s">
        <v>53</v>
      </c>
      <c r="C9" s="691" t="s">
        <v>182</v>
      </c>
      <c r="D9" s="691" t="s">
        <v>184</v>
      </c>
      <c r="E9" s="17" t="s">
        <v>183</v>
      </c>
      <c r="F9" s="257">
        <f>200*1*30</f>
        <v>6000</v>
      </c>
      <c r="G9" s="205" t="s">
        <v>4</v>
      </c>
      <c r="H9" s="387" t="s">
        <v>421</v>
      </c>
      <c r="I9" s="265"/>
      <c r="J9" s="266"/>
      <c r="K9" s="266"/>
      <c r="L9" s="266"/>
      <c r="M9" s="266">
        <f>F9</f>
        <v>6000</v>
      </c>
      <c r="N9" s="266"/>
      <c r="O9" s="266"/>
      <c r="P9" s="266"/>
      <c r="Q9" s="266"/>
      <c r="R9" s="266"/>
      <c r="S9" s="266"/>
      <c r="T9" s="266"/>
      <c r="U9" s="96" t="s">
        <v>52</v>
      </c>
    </row>
    <row r="10" spans="1:21">
      <c r="A10" s="692"/>
      <c r="B10" s="692"/>
      <c r="C10" s="692"/>
      <c r="D10" s="692"/>
      <c r="E10" s="6" t="s">
        <v>2</v>
      </c>
      <c r="F10" s="262">
        <f>F9</f>
        <v>6000</v>
      </c>
      <c r="G10" s="263"/>
      <c r="H10" s="267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32"/>
    </row>
    <row r="11" spans="1:21" s="19" customFormat="1" ht="37.5" customHeight="1">
      <c r="A11" s="730" t="s">
        <v>185</v>
      </c>
      <c r="B11" s="731"/>
      <c r="C11" s="731"/>
      <c r="D11" s="732"/>
      <c r="E11" s="12" t="s">
        <v>1</v>
      </c>
      <c r="F11" s="262">
        <f>SUM(F8,F10)</f>
        <v>7800</v>
      </c>
      <c r="G11" s="268"/>
      <c r="H11" s="268"/>
      <c r="I11" s="269">
        <f>SUM(I7:I10)</f>
        <v>0</v>
      </c>
      <c r="J11" s="269">
        <f t="shared" ref="J11:T11" si="0">SUM(J7:J10)</f>
        <v>450</v>
      </c>
      <c r="K11" s="269">
        <f t="shared" si="0"/>
        <v>0</v>
      </c>
      <c r="L11" s="269">
        <f t="shared" si="0"/>
        <v>0</v>
      </c>
      <c r="M11" s="269">
        <f t="shared" si="0"/>
        <v>6450</v>
      </c>
      <c r="N11" s="269">
        <f t="shared" si="0"/>
        <v>0</v>
      </c>
      <c r="O11" s="269">
        <f t="shared" si="0"/>
        <v>0</v>
      </c>
      <c r="P11" s="269">
        <f t="shared" si="0"/>
        <v>450</v>
      </c>
      <c r="Q11" s="269">
        <f t="shared" si="0"/>
        <v>0</v>
      </c>
      <c r="R11" s="269">
        <f t="shared" si="0"/>
        <v>0</v>
      </c>
      <c r="S11" s="269">
        <f t="shared" si="0"/>
        <v>450</v>
      </c>
      <c r="T11" s="269">
        <f t="shared" si="0"/>
        <v>0</v>
      </c>
      <c r="U11" s="31"/>
    </row>
  </sheetData>
  <mergeCells count="22">
    <mergeCell ref="H7:H8"/>
    <mergeCell ref="A11:D11"/>
    <mergeCell ref="A7:A8"/>
    <mergeCell ref="B7:B8"/>
    <mergeCell ref="C7:C8"/>
    <mergeCell ref="D7:D8"/>
    <mergeCell ref="A9:A10"/>
    <mergeCell ref="B9:B10"/>
    <mergeCell ref="C9:C10"/>
    <mergeCell ref="D9:D10"/>
    <mergeCell ref="A1:U1"/>
    <mergeCell ref="A3:U3"/>
    <mergeCell ref="A4:U4"/>
    <mergeCell ref="A5:A6"/>
    <mergeCell ref="B5:B6"/>
    <mergeCell ref="C5:C6"/>
    <mergeCell ref="D5:D6"/>
    <mergeCell ref="E5:G5"/>
    <mergeCell ref="H5:H6"/>
    <mergeCell ref="I5:T5"/>
    <mergeCell ref="U5:U6"/>
    <mergeCell ref="A2:D2"/>
  </mergeCells>
  <printOptions horizontalCentered="1"/>
  <pageMargins left="0.39370078740157483" right="0.19685039370078741" top="0.98425196850393704" bottom="0.39370078740157483" header="0.19685039370078741" footer="0.19685039370078741"/>
  <pageSetup paperSize="9" firstPageNumber="71" fitToHeight="0" orientation="landscape" useFirstPageNumber="1" r:id="rId1"/>
  <headerFooter scaleWithDoc="0" alignWithMargins="0">
    <oddFooter>&amp;R&amp;"+,ธรรมดา"&amp;8&amp;P</oddFooter>
    <evenHeader>&amp;C&amp;"TH SarabunIT๙,Bold"&amp;16&amp;P</evenHeader>
  </headerFooter>
  <ignoredErrors>
    <ignoredError sqref="F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8"/>
  <sheetViews>
    <sheetView view="pageLayout" topLeftCell="A19" zoomScaleNormal="100" zoomScaleSheetLayoutView="100" workbookViewId="0">
      <selection activeCell="U10" sqref="U10:U13"/>
    </sheetView>
  </sheetViews>
  <sheetFormatPr defaultColWidth="4" defaultRowHeight="24"/>
  <cols>
    <col min="1" max="1" width="15.375" style="91" customWidth="1"/>
    <col min="2" max="2" width="11.375" style="91" customWidth="1"/>
    <col min="3" max="3" width="10" style="91" customWidth="1"/>
    <col min="4" max="4" width="11.375" style="91" customWidth="1"/>
    <col min="5" max="5" width="19" style="91" customWidth="1"/>
    <col min="6" max="6" width="8.875" style="90" customWidth="1"/>
    <col min="7" max="7" width="3.375" style="91" customWidth="1"/>
    <col min="8" max="8" width="6.625" style="91" customWidth="1"/>
    <col min="9" max="10" width="3.25" style="90" customWidth="1"/>
    <col min="11" max="11" width="3.25" style="95" customWidth="1"/>
    <col min="12" max="12" width="3.25" style="90" customWidth="1"/>
    <col min="13" max="13" width="3.25" style="95" customWidth="1"/>
    <col min="14" max="16" width="3.25" style="90" customWidth="1"/>
    <col min="17" max="17" width="3.25" style="95" customWidth="1"/>
    <col min="18" max="18" width="3.25" style="90" customWidth="1"/>
    <col min="19" max="19" width="3.25" style="95" customWidth="1"/>
    <col min="20" max="20" width="3.25" style="90" customWidth="1"/>
    <col min="21" max="21" width="7.375" style="154" customWidth="1"/>
    <col min="22" max="246" width="8.875" style="91" customWidth="1"/>
    <col min="247" max="247" width="16.75" style="91" customWidth="1"/>
    <col min="248" max="248" width="12.75" style="91" customWidth="1"/>
    <col min="249" max="249" width="11.75" style="91" customWidth="1"/>
    <col min="250" max="250" width="11.25" style="91" customWidth="1"/>
    <col min="251" max="251" width="22.25" style="91" customWidth="1"/>
    <col min="252" max="252" width="10.25" style="91" customWidth="1"/>
    <col min="253" max="253" width="4.25" style="91" customWidth="1"/>
    <col min="254" max="254" width="7.875" style="91" customWidth="1"/>
    <col min="255" max="16384" width="4" style="91"/>
  </cols>
  <sheetData>
    <row r="1" spans="1:21" s="390" customFormat="1" ht="18.75">
      <c r="A1" s="623" t="s">
        <v>386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2" spans="1:21" s="390" customFormat="1" ht="18.75">
      <c r="A2" s="624" t="s">
        <v>382</v>
      </c>
      <c r="B2" s="624"/>
      <c r="C2" s="624"/>
      <c r="D2" s="624"/>
      <c r="E2" s="392"/>
      <c r="F2" s="393"/>
      <c r="I2" s="393"/>
      <c r="J2" s="393"/>
      <c r="K2" s="394"/>
      <c r="L2" s="393"/>
      <c r="M2" s="394"/>
      <c r="N2" s="393"/>
      <c r="O2" s="393"/>
      <c r="P2" s="393"/>
      <c r="Q2" s="394"/>
      <c r="R2" s="393"/>
      <c r="S2" s="394"/>
      <c r="T2" s="393"/>
    </row>
    <row r="3" spans="1:21" s="11" customFormat="1" ht="18" customHeight="1">
      <c r="A3" s="697" t="s">
        <v>411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</row>
    <row r="4" spans="1:21" s="11" customFormat="1" ht="16.5" customHeight="1">
      <c r="A4" s="726" t="s">
        <v>447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</row>
    <row r="5" spans="1:21" s="7" customFormat="1" ht="16.5" customHeight="1">
      <c r="A5" s="698" t="s">
        <v>27</v>
      </c>
      <c r="B5" s="700" t="s">
        <v>26</v>
      </c>
      <c r="C5" s="700" t="s">
        <v>25</v>
      </c>
      <c r="D5" s="700" t="s">
        <v>24</v>
      </c>
      <c r="E5" s="710" t="s">
        <v>23</v>
      </c>
      <c r="F5" s="710"/>
      <c r="G5" s="710"/>
      <c r="H5" s="710" t="s">
        <v>22</v>
      </c>
      <c r="I5" s="733" t="s">
        <v>21</v>
      </c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00" t="s">
        <v>20</v>
      </c>
    </row>
    <row r="6" spans="1:21" s="7" customFormat="1" ht="17.25" customHeight="1">
      <c r="A6" s="709"/>
      <c r="B6" s="700"/>
      <c r="C6" s="700"/>
      <c r="D6" s="700"/>
      <c r="E6" s="202" t="s">
        <v>19</v>
      </c>
      <c r="F6" s="201" t="s">
        <v>18</v>
      </c>
      <c r="G6" s="201" t="s">
        <v>17</v>
      </c>
      <c r="H6" s="710"/>
      <c r="I6" s="270" t="s">
        <v>16</v>
      </c>
      <c r="J6" s="270" t="s">
        <v>15</v>
      </c>
      <c r="K6" s="270" t="s">
        <v>14</v>
      </c>
      <c r="L6" s="270" t="s">
        <v>13</v>
      </c>
      <c r="M6" s="270" t="s">
        <v>12</v>
      </c>
      <c r="N6" s="270" t="s">
        <v>11</v>
      </c>
      <c r="O6" s="270" t="s">
        <v>10</v>
      </c>
      <c r="P6" s="270" t="s">
        <v>9</v>
      </c>
      <c r="Q6" s="270" t="s">
        <v>8</v>
      </c>
      <c r="R6" s="270" t="s">
        <v>7</v>
      </c>
      <c r="S6" s="270" t="s">
        <v>6</v>
      </c>
      <c r="T6" s="270" t="s">
        <v>5</v>
      </c>
      <c r="U6" s="700"/>
    </row>
    <row r="7" spans="1:21" ht="56.25">
      <c r="A7" s="743" t="s">
        <v>247</v>
      </c>
      <c r="B7" s="693" t="s">
        <v>192</v>
      </c>
      <c r="C7" s="693" t="s">
        <v>50</v>
      </c>
      <c r="D7" s="693" t="s">
        <v>249</v>
      </c>
      <c r="E7" s="271" t="s">
        <v>199</v>
      </c>
      <c r="F7" s="272">
        <f>82*2*60</f>
        <v>9840</v>
      </c>
      <c r="G7" s="734" t="s">
        <v>36</v>
      </c>
      <c r="H7" s="383" t="s">
        <v>406</v>
      </c>
      <c r="I7" s="273"/>
      <c r="J7" s="273"/>
      <c r="K7" s="737">
        <f>F9</f>
        <v>19680</v>
      </c>
      <c r="L7" s="273"/>
      <c r="M7" s="273"/>
      <c r="N7" s="273"/>
      <c r="O7" s="273"/>
      <c r="P7" s="273"/>
      <c r="Q7" s="273"/>
      <c r="R7" s="273"/>
      <c r="S7" s="273"/>
      <c r="T7" s="273"/>
      <c r="U7" s="702" t="s">
        <v>193</v>
      </c>
    </row>
    <row r="8" spans="1:21" ht="51" customHeight="1">
      <c r="A8" s="743"/>
      <c r="B8" s="693"/>
      <c r="C8" s="693"/>
      <c r="D8" s="693"/>
      <c r="E8" s="274" t="s">
        <v>200</v>
      </c>
      <c r="F8" s="275">
        <f>82*2*2*30</f>
        <v>9840</v>
      </c>
      <c r="G8" s="736"/>
      <c r="H8" s="276"/>
      <c r="I8" s="273"/>
      <c r="J8" s="273"/>
      <c r="K8" s="739"/>
      <c r="L8" s="273"/>
      <c r="M8" s="273"/>
      <c r="N8" s="273"/>
      <c r="O8" s="273"/>
      <c r="P8" s="273"/>
      <c r="Q8" s="273"/>
      <c r="R8" s="273"/>
      <c r="S8" s="273"/>
      <c r="T8" s="273"/>
      <c r="U8" s="703"/>
    </row>
    <row r="9" spans="1:21" ht="16.5" customHeight="1">
      <c r="A9" s="743"/>
      <c r="B9" s="693"/>
      <c r="C9" s="693"/>
      <c r="D9" s="693"/>
      <c r="E9" s="277" t="s">
        <v>2</v>
      </c>
      <c r="F9" s="278">
        <f>SUM(F7:F8)</f>
        <v>19680</v>
      </c>
      <c r="G9" s="279"/>
      <c r="H9" s="242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30"/>
    </row>
    <row r="10" spans="1:21" ht="36" customHeight="1">
      <c r="A10" s="819" t="s">
        <v>194</v>
      </c>
      <c r="B10" s="819" t="s">
        <v>49</v>
      </c>
      <c r="C10" s="819" t="s">
        <v>48</v>
      </c>
      <c r="D10" s="819" t="s">
        <v>195</v>
      </c>
      <c r="E10" s="817" t="s">
        <v>198</v>
      </c>
      <c r="F10" s="275">
        <f>77*60</f>
        <v>4620</v>
      </c>
      <c r="G10" s="734" t="s">
        <v>36</v>
      </c>
      <c r="H10" s="526" t="s">
        <v>406</v>
      </c>
      <c r="I10" s="281"/>
      <c r="J10" s="281"/>
      <c r="K10" s="737">
        <f>F15</f>
        <v>16140</v>
      </c>
      <c r="L10" s="281"/>
      <c r="M10" s="281"/>
      <c r="N10" s="281"/>
      <c r="O10" s="281"/>
      <c r="P10" s="281"/>
      <c r="Q10" s="281"/>
      <c r="R10" s="281"/>
      <c r="S10" s="281"/>
      <c r="T10" s="281"/>
      <c r="U10" s="701" t="s">
        <v>214</v>
      </c>
    </row>
    <row r="11" spans="1:21" ht="56.25">
      <c r="A11" s="820"/>
      <c r="B11" s="820"/>
      <c r="C11" s="820"/>
      <c r="D11" s="820"/>
      <c r="E11" s="282" t="s">
        <v>197</v>
      </c>
      <c r="F11" s="275">
        <f>77*2*30</f>
        <v>4620</v>
      </c>
      <c r="G11" s="735"/>
      <c r="H11" s="283"/>
      <c r="I11" s="273"/>
      <c r="J11" s="273"/>
      <c r="K11" s="738"/>
      <c r="L11" s="273"/>
      <c r="M11" s="273"/>
      <c r="N11" s="273"/>
      <c r="O11" s="273"/>
      <c r="P11" s="273"/>
      <c r="Q11" s="273"/>
      <c r="R11" s="273"/>
      <c r="S11" s="273"/>
      <c r="T11" s="273"/>
      <c r="U11" s="702"/>
    </row>
    <row r="12" spans="1:21" ht="34.5" customHeight="1">
      <c r="A12" s="820"/>
      <c r="B12" s="820"/>
      <c r="C12" s="820"/>
      <c r="D12" s="820"/>
      <c r="E12" s="493" t="s">
        <v>196</v>
      </c>
      <c r="F12" s="257">
        <f>1.5*3*200</f>
        <v>900</v>
      </c>
      <c r="G12" s="735"/>
      <c r="H12" s="283"/>
      <c r="I12" s="273"/>
      <c r="J12" s="273"/>
      <c r="K12" s="738"/>
      <c r="L12" s="273"/>
      <c r="M12" s="273"/>
      <c r="N12" s="273"/>
      <c r="O12" s="273"/>
      <c r="P12" s="273"/>
      <c r="Q12" s="273"/>
      <c r="R12" s="273"/>
      <c r="S12" s="273"/>
      <c r="T12" s="273"/>
      <c r="U12" s="702"/>
    </row>
    <row r="13" spans="1:21" ht="93.75">
      <c r="A13" s="820"/>
      <c r="B13" s="820"/>
      <c r="C13" s="820"/>
      <c r="D13" s="821"/>
      <c r="E13" s="282" t="s">
        <v>213</v>
      </c>
      <c r="F13" s="257">
        <f>250*12</f>
        <v>3000</v>
      </c>
      <c r="G13" s="527"/>
      <c r="H13" s="283"/>
      <c r="I13" s="273"/>
      <c r="J13" s="273"/>
      <c r="K13" s="738"/>
      <c r="L13" s="273"/>
      <c r="M13" s="273"/>
      <c r="N13" s="273"/>
      <c r="O13" s="273"/>
      <c r="P13" s="273"/>
      <c r="Q13" s="273"/>
      <c r="R13" s="273"/>
      <c r="S13" s="273"/>
      <c r="T13" s="273"/>
      <c r="U13" s="703"/>
    </row>
    <row r="14" spans="1:21" ht="56.45" customHeight="1">
      <c r="A14" s="815"/>
      <c r="B14" s="815"/>
      <c r="C14" s="815"/>
      <c r="D14" s="691" t="s">
        <v>211</v>
      </c>
      <c r="E14" s="274" t="s">
        <v>212</v>
      </c>
      <c r="F14" s="257">
        <f>100*1*30</f>
        <v>3000</v>
      </c>
      <c r="G14" s="528"/>
      <c r="H14" s="283"/>
      <c r="I14" s="273"/>
      <c r="J14" s="273"/>
      <c r="K14" s="738"/>
      <c r="L14" s="273"/>
      <c r="M14" s="273"/>
      <c r="N14" s="273"/>
      <c r="O14" s="273"/>
      <c r="P14" s="273"/>
      <c r="Q14" s="273"/>
      <c r="R14" s="273"/>
      <c r="S14" s="273"/>
      <c r="T14" s="273"/>
      <c r="U14" s="818"/>
    </row>
    <row r="15" spans="1:21" ht="16.5" customHeight="1">
      <c r="A15" s="816"/>
      <c r="B15" s="816"/>
      <c r="C15" s="816"/>
      <c r="D15" s="692"/>
      <c r="E15" s="277" t="s">
        <v>2</v>
      </c>
      <c r="F15" s="262">
        <f>SUM(F10:F14)</f>
        <v>16140</v>
      </c>
      <c r="G15" s="279"/>
      <c r="H15" s="284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74"/>
    </row>
    <row r="16" spans="1:21" ht="147.6" customHeight="1">
      <c r="A16" s="77" t="s">
        <v>113</v>
      </c>
      <c r="B16" s="77" t="s">
        <v>114</v>
      </c>
      <c r="C16" s="77" t="s">
        <v>115</v>
      </c>
      <c r="D16" s="77" t="s">
        <v>116</v>
      </c>
      <c r="E16" s="218" t="s">
        <v>41</v>
      </c>
      <c r="F16" s="286" t="s">
        <v>31</v>
      </c>
      <c r="G16" s="287" t="s">
        <v>31</v>
      </c>
      <c r="H16" s="253" t="s">
        <v>404</v>
      </c>
      <c r="I16" s="285"/>
      <c r="J16" s="227" t="s">
        <v>29</v>
      </c>
      <c r="K16" s="285"/>
      <c r="L16" s="285"/>
      <c r="M16" s="227" t="s">
        <v>29</v>
      </c>
      <c r="N16" s="285"/>
      <c r="O16" s="285"/>
      <c r="P16" s="227" t="s">
        <v>29</v>
      </c>
      <c r="Q16" s="285"/>
      <c r="R16" s="285"/>
      <c r="S16" s="227" t="s">
        <v>29</v>
      </c>
      <c r="T16" s="285"/>
      <c r="U16" s="74" t="s">
        <v>117</v>
      </c>
    </row>
    <row r="17" spans="1:21" ht="128.44999999999999" customHeight="1">
      <c r="A17" s="77" t="s">
        <v>120</v>
      </c>
      <c r="B17" s="77" t="s">
        <v>118</v>
      </c>
      <c r="C17" s="77" t="s">
        <v>119</v>
      </c>
      <c r="D17" s="77" t="s">
        <v>121</v>
      </c>
      <c r="E17" s="218" t="s">
        <v>41</v>
      </c>
      <c r="F17" s="286" t="s">
        <v>31</v>
      </c>
      <c r="G17" s="287" t="s">
        <v>31</v>
      </c>
      <c r="H17" s="288" t="s">
        <v>422</v>
      </c>
      <c r="I17" s="285"/>
      <c r="J17" s="285"/>
      <c r="K17" s="285"/>
      <c r="L17" s="285"/>
      <c r="M17" s="285"/>
      <c r="N17" s="285"/>
      <c r="O17" s="285"/>
      <c r="P17" s="285"/>
      <c r="Q17" s="227" t="s">
        <v>29</v>
      </c>
      <c r="R17" s="285"/>
      <c r="S17" s="285"/>
      <c r="T17" s="285"/>
      <c r="U17" s="385" t="s">
        <v>423</v>
      </c>
    </row>
    <row r="18" spans="1:21" ht="41.25" customHeight="1">
      <c r="A18" s="740"/>
      <c r="B18" s="741"/>
      <c r="C18" s="741"/>
      <c r="D18" s="742"/>
      <c r="E18" s="289" t="s">
        <v>1</v>
      </c>
      <c r="F18" s="262">
        <f>F15+F9</f>
        <v>35820</v>
      </c>
      <c r="G18" s="290"/>
      <c r="H18" s="291"/>
      <c r="I18" s="292"/>
      <c r="J18" s="292"/>
      <c r="K18" s="293">
        <v>35820</v>
      </c>
      <c r="L18" s="292"/>
      <c r="M18" s="292"/>
      <c r="N18" s="292" t="s">
        <v>0</v>
      </c>
      <c r="O18" s="292"/>
      <c r="P18" s="292"/>
      <c r="Q18" s="292"/>
      <c r="R18" s="292"/>
      <c r="S18" s="292"/>
      <c r="T18" s="292"/>
      <c r="U18" s="29"/>
    </row>
  </sheetData>
  <mergeCells count="28">
    <mergeCell ref="A18:D18"/>
    <mergeCell ref="A7:A9"/>
    <mergeCell ref="B7:B9"/>
    <mergeCell ref="C7:C9"/>
    <mergeCell ref="D7:D9"/>
    <mergeCell ref="D10:D13"/>
    <mergeCell ref="D14:D15"/>
    <mergeCell ref="C10:C13"/>
    <mergeCell ref="B10:B13"/>
    <mergeCell ref="A10:A13"/>
    <mergeCell ref="K10:K14"/>
    <mergeCell ref="E5:G5"/>
    <mergeCell ref="G7:G8"/>
    <mergeCell ref="K7:K8"/>
    <mergeCell ref="U7:U8"/>
    <mergeCell ref="G10:G12"/>
    <mergeCell ref="U10:U13"/>
    <mergeCell ref="A1:U1"/>
    <mergeCell ref="A3:U3"/>
    <mergeCell ref="A4:U4"/>
    <mergeCell ref="A5:A6"/>
    <mergeCell ref="B5:B6"/>
    <mergeCell ref="C5:C6"/>
    <mergeCell ref="H5:H6"/>
    <mergeCell ref="D5:D6"/>
    <mergeCell ref="I5:T5"/>
    <mergeCell ref="U5:U6"/>
    <mergeCell ref="A2:D2"/>
  </mergeCells>
  <printOptions horizontalCentered="1"/>
  <pageMargins left="0.39370078740157483" right="0.19685039370078741" top="0.98425196850393704" bottom="0.39370078740157483" header="0.19685039370078741" footer="0.19685039370078741"/>
  <pageSetup paperSize="9" firstPageNumber="72" fitToHeight="0" orientation="landscape" useFirstPageNumber="1" r:id="rId1"/>
  <headerFooter scaleWithDoc="0" alignWithMargins="0">
    <oddFooter>&amp;R&amp;"+,ธรรมดา"&amp;8&amp;P</oddFooter>
    <evenHeader>&amp;C&amp;"TH SarabunIT๙,Bold"&amp;16&amp;P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14</vt:i4>
      </vt:variant>
    </vt:vector>
  </HeadingPairs>
  <TitlesOfParts>
    <vt:vector size="27" baseType="lpstr">
      <vt:lpstr>รวม (เฉพาะยุทธ2)</vt:lpstr>
      <vt:lpstr>13ย2ก5 พชอ.PCC</vt:lpstr>
      <vt:lpstr>14ย2ก5 NCD(ปฐม)-เสร็จ</vt:lpstr>
      <vt:lpstr>15ย2ก5ติดดาว</vt:lpstr>
      <vt:lpstr>16 ย2ก5 จิตเวช</vt:lpstr>
      <vt:lpstr>17 ย2ก6 NCD(รพ.)</vt:lpstr>
      <vt:lpstr>18ย2ก6LR+ANC</vt:lpstr>
      <vt:lpstr>19ย2ก6IC</vt:lpstr>
      <vt:lpstr> 20ย2ก6BLS,3S</vt:lpstr>
      <vt:lpstr>21 ย2ก6 HA</vt:lpstr>
      <vt:lpstr>22ย2ก7ImC+coc </vt:lpstr>
      <vt:lpstr>23 ย2ก8แผนไทยรพ.+สสอ.-เสร็จ</vt:lpstr>
      <vt:lpstr>24-สุขภาพจิต(สสอ.)</vt:lpstr>
      <vt:lpstr>'13ย2ก5 พชอ.PCC'!Print_Area</vt:lpstr>
      <vt:lpstr>'14ย2ก5 NCD(ปฐม)-เสร็จ'!Print_Area</vt:lpstr>
      <vt:lpstr>'17 ย2ก6 NCD(รพ.)'!Print_Area</vt:lpstr>
      <vt:lpstr>'รวม (เฉพาะยุทธ2)'!Print_Area</vt:lpstr>
      <vt:lpstr>' 20ย2ก6BLS,3S'!Print_Titles</vt:lpstr>
      <vt:lpstr>'13ย2ก5 พชอ.PCC'!Print_Titles</vt:lpstr>
      <vt:lpstr>'14ย2ก5 NCD(ปฐม)-เสร็จ'!Print_Titles</vt:lpstr>
      <vt:lpstr>'16 ย2ก5 จิตเวช'!Print_Titles</vt:lpstr>
      <vt:lpstr>'17 ย2ก6 NCD(รพ.)'!Print_Titles</vt:lpstr>
      <vt:lpstr>'18ย2ก6LR+ANC'!Print_Titles</vt:lpstr>
      <vt:lpstr>'19ย2ก6IC'!Print_Titles</vt:lpstr>
      <vt:lpstr>'22ย2ก7ImC+coc '!Print_Titles</vt:lpstr>
      <vt:lpstr>'23 ย2ก8แผนไทยรพ.+สสอ.-เสร็จ'!Print_Titles</vt:lpstr>
      <vt:lpstr>'24-สุขภาพจิต(สสอ.)'!Print_Titles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Aon</cp:lastModifiedBy>
  <cp:lastPrinted>2021-12-20T10:02:08Z</cp:lastPrinted>
  <dcterms:created xsi:type="dcterms:W3CDTF">2020-09-28T14:44:46Z</dcterms:created>
  <dcterms:modified xsi:type="dcterms:W3CDTF">2021-12-20T10:04:09Z</dcterms:modified>
</cp:coreProperties>
</file>