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105" windowWidth="5970" windowHeight="5760" firstSheet="0" activeTab="2"/>
  </bookViews>
  <sheets>
    <sheet name="สรุป" sheetId="1" r:id="rId1"/>
    <sheet name="หมวดงาน-1" sheetId="2" r:id="rId2"/>
    <sheet name="บัญชีวัสดุ-ราคา" sheetId="3" r:id="rId3"/>
    <sheet name="Sheet1" sheetId="4" r:id="rId4"/>
  </sheets>
  <externalReferences>
    <externalReference r:id="rId7"/>
  </externalReferences>
  <definedNames>
    <definedName name="_xlfn.BAHTTEXT" hidden="1">#NAME?</definedName>
    <definedName name="factor_table">'[1]Factor  F_6%'!$F$10:$F$33</definedName>
    <definedName name="_xlnm.Print_Area" localSheetId="2">'บัญชีวัสดุ-ราคา'!$B$1:$K$48</definedName>
    <definedName name="_xlnm.Print_Area" localSheetId="0">'สรุป'!$B$2:$I$37</definedName>
    <definedName name="_xlnm.Print_Area" localSheetId="1">'หมวดงาน-1'!$B$2:$G$12</definedName>
    <definedName name="_xlnm.Print_Titles" localSheetId="1">'หมวดงาน-1'!$2:$6</definedName>
  </definedNames>
  <calcPr fullCalcOnLoad="1"/>
</workbook>
</file>

<file path=xl/sharedStrings.xml><?xml version="1.0" encoding="utf-8"?>
<sst xmlns="http://schemas.openxmlformats.org/spreadsheetml/2006/main" count="204" uniqueCount="137">
  <si>
    <t xml:space="preserve">โครงการก่อสร้าง </t>
  </si>
  <si>
    <t xml:space="preserve"> </t>
  </si>
  <si>
    <t xml:space="preserve">สถานที่ก่อสร้าง </t>
  </si>
  <si>
    <t>เอกสารเลขที่</t>
  </si>
  <si>
    <t xml:space="preserve">ผู้ประมาณการ </t>
  </si>
  <si>
    <t>วันที่ประมาณราคา</t>
  </si>
  <si>
    <t>พื้นที่อาคาร</t>
  </si>
  <si>
    <t>ตร.ม.</t>
  </si>
  <si>
    <t>ชั้น</t>
  </si>
  <si>
    <t>ลำดับ</t>
  </si>
  <si>
    <t>หมายเหตุ</t>
  </si>
  <si>
    <t>แบบเลขที่</t>
  </si>
  <si>
    <t>รายการ</t>
  </si>
  <si>
    <t>หน่วย</t>
  </si>
  <si>
    <t>จำนวน</t>
  </si>
  <si>
    <t>ค่าวัสดุ</t>
  </si>
  <si>
    <t>ค่าแรงงาน</t>
  </si>
  <si>
    <t>รวมเงิน</t>
  </si>
  <si>
    <t>ต่อหน่วย</t>
  </si>
  <si>
    <t>เป็นเงิน</t>
  </si>
  <si>
    <t>รวม</t>
  </si>
  <si>
    <t xml:space="preserve">แบบเลขที่ </t>
  </si>
  <si>
    <t>แบบเลขที่ :</t>
  </si>
  <si>
    <t xml:space="preserve">จำนวนเงินชนิดฐานราก </t>
  </si>
  <si>
    <t>ไม่ตอกเข็ม</t>
  </si>
  <si>
    <t>ตอกเข็ม คอร.</t>
  </si>
  <si>
    <t>รวมค่างานกลุ่มงานที่ 1</t>
  </si>
  <si>
    <t>ประเภท</t>
  </si>
  <si>
    <t>สถานที่ก่อสร้าง</t>
  </si>
  <si>
    <t xml:space="preserve">หน่วยงานออกแบบแปลนและรายการ   </t>
  </si>
  <si>
    <t>ประมาณราคาตามแบบ     ปร.4</t>
  </si>
  <si>
    <t xml:space="preserve">แผ่น  </t>
  </si>
  <si>
    <t>ลำดับที่</t>
  </si>
  <si>
    <t>ค่างานส่วนที่ 1 ค่าวัสดุและค่าแรงงานหมวดงานก่อสร้าง (ทุน)</t>
  </si>
  <si>
    <t xml:space="preserve">     ราคารวมค่า  Factor  F</t>
  </si>
  <si>
    <t xml:space="preserve"> - หากต้องการ ใช้ BOQ.นี้ให้ผู้เสนอราคา กรอกรายละเอียดในการเสนอราคา  จะต้องลบปริมาณวัสดุและราคาออกก่อน</t>
  </si>
  <si>
    <t>ตาราง Factor F  งานอาคาร</t>
  </si>
  <si>
    <t>เงินล่วงหน้าจ่าย</t>
  </si>
  <si>
    <t>เงินประกันผลงานหัก</t>
  </si>
  <si>
    <t>ดอกเบี้ยเงินกู้</t>
  </si>
  <si>
    <t>ค่าภาษีมูลค่าเพิ่ม</t>
  </si>
  <si>
    <t>Factor F =</t>
  </si>
  <si>
    <r>
      <t>D - ((D-E)*(A-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)/(</t>
    </r>
    <r>
      <rPr>
        <b/>
        <sz val="18"/>
        <color indexed="10"/>
        <rFont val="CordiaUPC"/>
        <family val="2"/>
      </rPr>
      <t>C</t>
    </r>
    <r>
      <rPr>
        <b/>
        <sz val="18"/>
        <rFont val="CordiaUPC"/>
        <family val="2"/>
      </rPr>
      <t>-</t>
    </r>
    <r>
      <rPr>
        <b/>
        <sz val="18"/>
        <color indexed="12"/>
        <rFont val="CordiaUPC"/>
        <family val="2"/>
      </rPr>
      <t>B</t>
    </r>
    <r>
      <rPr>
        <b/>
        <sz val="18"/>
        <rFont val="CordiaUPC"/>
        <family val="2"/>
      </rPr>
      <t>))</t>
    </r>
  </si>
  <si>
    <t>ค่างานต้นทุน</t>
  </si>
  <si>
    <t>Factor F</t>
  </si>
  <si>
    <t>B</t>
  </si>
  <si>
    <t>B : ค่างานต้นทุนต่ำ</t>
  </si>
  <si>
    <t>(บาท)</t>
  </si>
  <si>
    <t>A</t>
  </si>
  <si>
    <t>C</t>
  </si>
  <si>
    <t>C : ค่างานต้นทุนสูง</t>
  </si>
  <si>
    <t>D</t>
  </si>
  <si>
    <t>D : Factor F ทุนต่ำ</t>
  </si>
  <si>
    <t>E</t>
  </si>
  <si>
    <t>E : Factor F ทุนสูง</t>
  </si>
  <si>
    <t>A * Factor F</t>
  </si>
  <si>
    <t>นำค่านี้ไปใช้ในการคำนวณ</t>
  </si>
  <si>
    <t xml:space="preserve">เฉลี่ยราคา </t>
  </si>
  <si>
    <t>บาท / ตร.ม.</t>
  </si>
  <si>
    <t>สรุปเป็นเงินทั้งสิ้นโดยประมาณ</t>
  </si>
  <si>
    <t>แจ้งราคาเมื่อเดือน</t>
  </si>
  <si>
    <t>บัญชีแสดงรายการก่อสร้างสำหรับงานก่อสร้างอาคาร</t>
  </si>
  <si>
    <r>
      <t xml:space="preserve">หมายเหตุ : </t>
    </r>
    <r>
      <rPr>
        <sz val="14"/>
        <rFont val="TH SarabunPSK"/>
        <family val="2"/>
      </rPr>
      <t xml:space="preserve"> </t>
    </r>
  </si>
  <si>
    <t>การคำนวณหาค่า Factor-F เฉลี่ย</t>
  </si>
  <si>
    <t>หนังสือกระทรวงการคลังที่ กค.0421.5 / ว.27 ลว.4 เมษายน 2554</t>
  </si>
  <si>
    <t>ราคาค่าวัสดุและค่าแรงที่ประมาณราคาได้</t>
  </si>
  <si>
    <t>บาท</t>
  </si>
  <si>
    <t>A : ค่างานต้นทุนที่ประมาณราคาได้</t>
  </si>
  <si>
    <t xml:space="preserve"> สำนักงานสาธารณสุขจังหวัดสระแก้ว</t>
  </si>
  <si>
    <t>จำนวน       2</t>
  </si>
  <si>
    <t>ราคาค่าวัสดุ สำนักดัชนีเศรษฐกิจการค้า  กระทรวงพาณิชย์  จ.สระแก้ว  ประจำเดือน</t>
  </si>
  <si>
    <t xml:space="preserve">1. งานรื้อถอน </t>
  </si>
  <si>
    <t>ราคาค่าก่อสร้าง</t>
  </si>
  <si>
    <t xml:space="preserve"> - ปริมาณงานใน BOQ.นี้ไม่สามารถนำไปใช้อ้างอิงในการก่อสร้างจริงได้ ผู้เสนอราคาต้องเสนอตามแบบรูปที่กำหนด</t>
  </si>
  <si>
    <r>
      <t xml:space="preserve">บัญชีค่าแรงงาน / ดำเนินการ  สำหรับถอดแบบคำนวนราคากลางงานก่อสร้าง  ฉบับปรับปรุง </t>
    </r>
    <r>
      <rPr>
        <sz val="14"/>
        <color indexed="12"/>
        <rFont val="TH SarabunPSK"/>
        <family val="2"/>
      </rPr>
      <t xml:space="preserve">  ตุลาคม</t>
    </r>
    <r>
      <rPr>
        <b/>
        <sz val="14"/>
        <color indexed="12"/>
        <rFont val="TH SarabunPSK"/>
        <family val="2"/>
      </rPr>
      <t xml:space="preserve">  2558</t>
    </r>
  </si>
  <si>
    <t>แผ่น</t>
  </si>
  <si>
    <t>งาน</t>
  </si>
  <si>
    <t>1.งานรื้อถอน</t>
  </si>
  <si>
    <t>กก.</t>
  </si>
  <si>
    <t>4.งานอื่นๆ</t>
  </si>
  <si>
    <t>4. งานอื่นๆ</t>
  </si>
  <si>
    <t xml:space="preserve"> โครงเหล็กตะแกรงลวดตาข่ายกันนก</t>
  </si>
  <si>
    <t>หลักเกณฑ์การกำหนดราคากลางงานก่อสร้าง หนังสือกระทรวงการคลังที่ กค.0421.5 / ว.27 ลว.30  มีนาคม 2555</t>
  </si>
  <si>
    <t xml:space="preserve">ส่วนราชการ   สำนักงานสาธารณสุขจังหวัดสระแก้ว กระทรวงสาธารณสุข   </t>
  </si>
  <si>
    <r>
      <t>FACTOR . F  ประเภทงานอาคาร</t>
    </r>
    <r>
      <rPr>
        <sz val="12"/>
        <rFont val="TH SarabunPSK"/>
        <family val="2"/>
      </rPr>
      <t xml:space="preserve">  เงื่อนไข  - เงินล่วงหน้าจ่าย  0%  , - เงินประกันผลงานหัก  0 % , - ดอกเบี้ยเงินกู้  6 %  , ค่าภาษีมูลค่าเพิ่ม  7 % </t>
    </r>
  </si>
  <si>
    <t xml:space="preserve"> ปรับปรุงหลังคาสำนักงาน</t>
  </si>
  <si>
    <t xml:space="preserve">       ( ลงชื่อ ) .............................................ประธานกรรมการ</t>
  </si>
  <si>
    <t xml:space="preserve">                 (  นายไพรรัชต์วิริต  วิริยะภัคพงศ์ ) </t>
  </si>
  <si>
    <t xml:space="preserve">             นักวิชาการสาธารณสุขชำนาญการพิเศษ</t>
  </si>
  <si>
    <t xml:space="preserve">       ( ลงชื่อ ) .............................................กรรมการ</t>
  </si>
  <si>
    <t xml:space="preserve">                   (  นางจามจุรี  สมบัติวงษ์ ) </t>
  </si>
  <si>
    <t xml:space="preserve">             นักจัดการงานทั่วไปชำนาญการพิเศษ</t>
  </si>
  <si>
    <t xml:space="preserve">       ( ลงชื่อ ) ............................................กรรมการ</t>
  </si>
  <si>
    <t xml:space="preserve">                   (  นายมานนท์  คำตัน  ) </t>
  </si>
  <si>
    <t xml:space="preserve">                    นายช่างโยธาปฏิบัติงาน</t>
  </si>
  <si>
    <t xml:space="preserve"> งานบันไดขึ้นชั้นหลังคา พร้อมชุดประตูวงกบ 1 บาน</t>
  </si>
  <si>
    <t>สำนักงานโยธาธิการและผังเมืองจังหวัดสระแก้ว</t>
  </si>
  <si>
    <t xml:space="preserve"> -หลังคาแผ่นใส (SKY-Light)</t>
  </si>
  <si>
    <t xml:space="preserve"> -ครอบสันหลังคาเมทัลชีท</t>
  </si>
  <si>
    <t xml:space="preserve"> -ชุดอุปกรณ์ยึดครอบระบบแห้ง</t>
  </si>
  <si>
    <t xml:space="preserve"> -เชิงชายไม้เทียม ขนาอ 1"x8"</t>
  </si>
  <si>
    <t xml:space="preserve"> -รางระบายน้ำสแตนเลส หนา 1 มม. กว้าง 8"</t>
  </si>
  <si>
    <t xml:space="preserve"> -ท่อระบสยน้ำสแตนเลส ขนาด 3" หนา 0.05 มม.</t>
  </si>
  <si>
    <t>เมตร</t>
  </si>
  <si>
    <t xml:space="preserve"> เหล็กกล่อง 5"x5" หนา 4 มม.</t>
  </si>
  <si>
    <t xml:space="preserve"> ท่อเหล็ก ขนาด Ø4"</t>
  </si>
  <si>
    <t xml:space="preserve"> ท่อเหล็ก ขนาด Ø3"</t>
  </si>
  <si>
    <t xml:space="preserve"> ท่อเหล็ก ขนาด Ø2"</t>
  </si>
  <si>
    <t xml:space="preserve"> เหล็กตัวซี ขนาด 100x50x20 หนา 3.2 มม.</t>
  </si>
  <si>
    <t xml:space="preserve"> แผ่นเหล็กปิดห้วเสา ขนาด 0.125x0.125 หนา 15 มม.</t>
  </si>
  <si>
    <t xml:space="preserve"> แผ่นเหล็ก ขนาด 0.20x0.35 หนา 15 มม.</t>
  </si>
  <si>
    <t xml:space="preserve"> น็อต ขนาด Ø15 มม. แบบฝัง คสล.</t>
  </si>
  <si>
    <t xml:space="preserve"> รื้อถอนโครงหลังคา</t>
  </si>
  <si>
    <t xml:space="preserve"> รื้อถอนวัสดุมุงหลังคา (กระเบื้องลอนคู่)</t>
  </si>
  <si>
    <t xml:space="preserve"> -หลังคาเมทัลชีท หนา 4 มม.บุฉนวนกันความร้อน หนา 5 มม.</t>
  </si>
  <si>
    <t>2.งานโครงสร้างหลังคา</t>
  </si>
  <si>
    <t>วัสดุมุงหลังคา</t>
  </si>
  <si>
    <t>3.งานสถาปัตยกรรม</t>
  </si>
  <si>
    <t>2. งานโครงสร้างหลังคา</t>
  </si>
  <si>
    <t>3. งานสถาปัตยกรรม</t>
  </si>
  <si>
    <t>งานผนัง และตกแต่งผิวผนัง</t>
  </si>
  <si>
    <t xml:space="preserve"> -ผนังก่ออิฐมอญมวลเบา</t>
  </si>
  <si>
    <t xml:space="preserve"> -ผนังฉาบปูนเรียบ</t>
  </si>
  <si>
    <t xml:space="preserve"> -ผนัง บานเกล็ดอลูมิเนียม ตัว Z</t>
  </si>
  <si>
    <t xml:space="preserve"> -ฝ้าเพดานสมาร์ทบอร์ดหนา 4 มม.ฉาบรอยต่อเรียบทาสี</t>
  </si>
  <si>
    <t xml:space="preserve"> -งานทาสีพลาสติก</t>
  </si>
  <si>
    <t xml:space="preserve"> -งานทาสีน้ำมั้น </t>
  </si>
  <si>
    <t>งานฝ้าเพดาน</t>
  </si>
  <si>
    <t>งานทาสี</t>
  </si>
  <si>
    <t xml:space="preserve"> วัสดุกันซึม ชนิดโพลีเมอร์ยือหยุ่นสูงชนิดทา</t>
  </si>
  <si>
    <t xml:space="preserve"> -งานทาสีฝ้าเพดาน</t>
  </si>
  <si>
    <t>(ตัวอักษร)</t>
  </si>
  <si>
    <t xml:space="preserve"> นายเอกยุทธ ประมาณ</t>
  </si>
  <si>
    <t xml:space="preserve"> ตุลาคม 2559</t>
  </si>
  <si>
    <t>ประมาณราคาเมื่อ   พฤศจิกายน 2559</t>
  </si>
  <si>
    <t xml:space="preserve">จำนวนชั้น    </t>
  </si>
  <si>
    <t xml:space="preserve">     997      ตร.ม.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</si>
</sst>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0.00000"/>
    <numFmt numFmtId="202" formatCode="#,##0.0"/>
    <numFmt numFmtId="203" formatCode="#,##0.000"/>
    <numFmt numFmtId="204" formatCode="#,##0.00000_);[Red]\(#,##0.00000\)"/>
    <numFmt numFmtId="205" formatCode="0.0000"/>
    <numFmt numFmtId="206" formatCode="#,##0.0000;[Red]\-#,##0.0000"/>
    <numFmt numFmtId="207" formatCode="_(* #,##0_);_(* \(#,##0\);_(* &quot;-&quot;??_);_(@_)"/>
    <numFmt numFmtId="208" formatCode="_-* #,##0_-;\-* #,##0_-;_-* &quot;-&quot;??_-;_-@_-"/>
    <numFmt numFmtId="209" formatCode="_-* #,##0.0000_-;\-* #,##0.0000_-;_-* &quot;-&quot;??_-;_-@_-"/>
    <numFmt numFmtId="210" formatCode="_-* #,##0.00000_-;\-* #,##0.00000_-;_-* &quot;-&quot;??_-;_-@_-"/>
    <numFmt numFmtId="211" formatCode="_(* #,##0.0_);_(* \(#,##0.0\);_(* &quot;-&quot;??_);_(@_)"/>
    <numFmt numFmtId="212" formatCode="#,##0.0;[Red]\-#,##0.0"/>
    <numFmt numFmtId="213" formatCode="_-* #,##0.0_-;\-* #,##0.0_-;_-* &quot;-&quot;_-;_-@_-"/>
    <numFmt numFmtId="214" formatCode="_-* #,##0.00_-;\-* #,##0.00_-;_-* &quot;-&quot;_-;_-@_-"/>
  </numFmts>
  <fonts count="84">
    <font>
      <sz val="12"/>
      <name val="Eucrosi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4"/>
      <name val="AngsanaUPC"/>
      <family val="0"/>
    </font>
    <font>
      <b/>
      <sz val="14"/>
      <color indexed="8"/>
      <name val="CordiaUPC"/>
      <family val="2"/>
    </font>
    <font>
      <b/>
      <sz val="18"/>
      <name val="CordiaUPC"/>
      <family val="2"/>
    </font>
    <font>
      <b/>
      <sz val="14"/>
      <name val="CordiaUPC"/>
      <family val="2"/>
    </font>
    <font>
      <sz val="8"/>
      <name val="EucrosiaUPC"/>
      <family val="0"/>
    </font>
    <font>
      <b/>
      <sz val="14"/>
      <color indexed="10"/>
      <name val="CordiaUPC"/>
      <family val="2"/>
    </font>
    <font>
      <b/>
      <sz val="16"/>
      <color indexed="8"/>
      <name val="CordiaUPC"/>
      <family val="2"/>
    </font>
    <font>
      <b/>
      <sz val="20"/>
      <name val="CordiaUPC"/>
      <family val="2"/>
    </font>
    <font>
      <b/>
      <sz val="16"/>
      <name val="Cordia New"/>
      <family val="2"/>
    </font>
    <font>
      <b/>
      <sz val="18"/>
      <color indexed="12"/>
      <name val="CordiaUPC"/>
      <family val="2"/>
    </font>
    <font>
      <b/>
      <sz val="18"/>
      <color indexed="10"/>
      <name val="CordiaUPC"/>
      <family val="2"/>
    </font>
    <font>
      <sz val="14"/>
      <color indexed="12"/>
      <name val="Cordia New"/>
      <family val="2"/>
    </font>
    <font>
      <b/>
      <sz val="14"/>
      <color indexed="12"/>
      <name val="CordiaUPC"/>
      <family val="2"/>
    </font>
    <font>
      <b/>
      <sz val="14"/>
      <color indexed="21"/>
      <name val="CordiaUPC"/>
      <family val="2"/>
    </font>
    <font>
      <b/>
      <i/>
      <sz val="14"/>
      <color indexed="12"/>
      <name val="CordiaUPC"/>
      <family val="2"/>
    </font>
    <font>
      <b/>
      <sz val="16"/>
      <name val="CordiaUPC"/>
      <family val="2"/>
    </font>
    <font>
      <b/>
      <sz val="14"/>
      <color indexed="61"/>
      <name val="CordiaUPC"/>
      <family val="2"/>
    </font>
    <font>
      <b/>
      <sz val="16"/>
      <color indexed="10"/>
      <name val="CordiaUPC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b/>
      <sz val="22"/>
      <name val="TH SarabunPSK"/>
      <family val="2"/>
    </font>
    <font>
      <b/>
      <sz val="15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b/>
      <sz val="16"/>
      <color indexed="8"/>
      <name val="TH SarabunPSK"/>
      <family val="2"/>
    </font>
    <font>
      <b/>
      <sz val="24"/>
      <name val="CordiaUPC"/>
      <family val="2"/>
    </font>
    <font>
      <sz val="10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sz val="16"/>
      <color indexed="12"/>
      <name val="CordiaUPC"/>
      <family val="2"/>
    </font>
    <font>
      <b/>
      <sz val="14"/>
      <color indexed="10"/>
      <name val="Cordia New"/>
      <family val="2"/>
    </font>
    <font>
      <i/>
      <sz val="14"/>
      <name val="CordiaUPC"/>
      <family val="2"/>
    </font>
    <font>
      <b/>
      <i/>
      <sz val="18"/>
      <color indexed="8"/>
      <name val="CordiaUPC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CordiaUPC"/>
      <family val="2"/>
    </font>
    <font>
      <sz val="14"/>
      <color indexed="8"/>
      <name val="Tahoma"/>
      <family val="2"/>
    </font>
    <font>
      <sz val="14"/>
      <color indexed="12"/>
      <name val="Tahoma"/>
      <family val="2"/>
    </font>
    <font>
      <b/>
      <sz val="12"/>
      <color indexed="8"/>
      <name val="Cordia New"/>
      <family val="2"/>
    </font>
    <font>
      <b/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1" borderId="2" applyNumberFormat="0" applyAlignment="0" applyProtection="0"/>
    <xf numFmtId="0" fontId="74" fillId="0" borderId="3" applyNumberFormat="0" applyFill="0" applyAlignment="0" applyProtection="0"/>
    <xf numFmtId="0" fontId="75" fillId="22" borderId="0" applyNumberFormat="0" applyBorder="0" applyAlignment="0" applyProtection="0"/>
    <xf numFmtId="0" fontId="4" fillId="0" borderId="0">
      <alignment/>
      <protection/>
    </xf>
    <xf numFmtId="0" fontId="6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76" fillId="23" borderId="1" applyNumberFormat="0" applyAlignment="0" applyProtection="0"/>
    <xf numFmtId="0" fontId="77" fillId="24" borderId="0" applyNumberFormat="0" applyBorder="0" applyAlignment="0" applyProtection="0"/>
    <xf numFmtId="0" fontId="78" fillId="0" borderId="4" applyNumberFormat="0" applyFill="0" applyAlignment="0" applyProtection="0"/>
    <xf numFmtId="0" fontId="79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80" fillId="20" borderId="5" applyNumberFormat="0" applyAlignment="0" applyProtection="0"/>
    <xf numFmtId="0" fontId="0" fillId="32" borderId="6" applyNumberFormat="0" applyFont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40" fontId="7" fillId="0" borderId="0" xfId="33" applyFont="1" applyAlignment="1">
      <alignment/>
    </xf>
    <xf numFmtId="40" fontId="7" fillId="0" borderId="10" xfId="33" applyFont="1" applyBorder="1" applyAlignment="1">
      <alignment/>
    </xf>
    <xf numFmtId="40" fontId="7" fillId="0" borderId="11" xfId="33" applyFont="1" applyBorder="1" applyAlignment="1">
      <alignment/>
    </xf>
    <xf numFmtId="40" fontId="15" fillId="0" borderId="12" xfId="33" applyFont="1" applyBorder="1" applyAlignment="1">
      <alignment/>
    </xf>
    <xf numFmtId="209" fontId="18" fillId="33" borderId="13" xfId="33" applyNumberFormat="1" applyFont="1" applyFill="1" applyBorder="1" applyAlignment="1">
      <alignment/>
    </xf>
    <xf numFmtId="0" fontId="22" fillId="0" borderId="14" xfId="0" applyFont="1" applyBorder="1" applyAlignment="1" quotePrefix="1">
      <alignment horizontal="left" vertical="center"/>
    </xf>
    <xf numFmtId="0" fontId="22" fillId="0" borderId="0" xfId="0" applyFont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5" xfId="0" applyFont="1" applyBorder="1" applyAlignment="1">
      <alignment vertical="center"/>
    </xf>
    <xf numFmtId="9" fontId="25" fillId="0" borderId="15" xfId="0" applyNumberFormat="1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left" vertical="center"/>
    </xf>
    <xf numFmtId="0" fontId="24" fillId="0" borderId="15" xfId="0" applyFont="1" applyBorder="1" applyAlignment="1" quotePrefix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38" applyFont="1" applyBorder="1" applyAlignment="1">
      <alignment horizontal="left" vertical="center"/>
      <protection/>
    </xf>
    <xf numFmtId="0" fontId="26" fillId="0" borderId="17" xfId="38" applyFont="1" applyBorder="1" applyAlignment="1">
      <alignment horizontal="left" vertical="center"/>
      <protection/>
    </xf>
    <xf numFmtId="17" fontId="27" fillId="0" borderId="17" xfId="38" applyNumberFormat="1" applyFont="1" applyBorder="1" applyAlignment="1">
      <alignment horizontal="left" vertical="center"/>
      <protection/>
    </xf>
    <xf numFmtId="17" fontId="26" fillId="0" borderId="17" xfId="38" applyNumberFormat="1" applyFont="1" applyBorder="1" applyAlignment="1">
      <alignment vertical="center"/>
      <protection/>
    </xf>
    <xf numFmtId="38" fontId="22" fillId="0" borderId="17" xfId="35" applyNumberFormat="1" applyFont="1" applyBorder="1" applyAlignment="1">
      <alignment horizontal="left" vertical="center"/>
    </xf>
    <xf numFmtId="38" fontId="27" fillId="0" borderId="17" xfId="35" applyNumberFormat="1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38" applyFont="1" applyBorder="1" applyAlignment="1">
      <alignment horizontal="left" vertical="center"/>
      <protection/>
    </xf>
    <xf numFmtId="0" fontId="26" fillId="0" borderId="19" xfId="38" applyFont="1" applyBorder="1" applyAlignment="1">
      <alignment horizontal="left" vertical="center"/>
      <protection/>
    </xf>
    <xf numFmtId="17" fontId="27" fillId="0" borderId="19" xfId="38" applyNumberFormat="1" applyFont="1" applyBorder="1" applyAlignment="1">
      <alignment horizontal="left" vertical="center"/>
      <protection/>
    </xf>
    <xf numFmtId="17" fontId="26" fillId="0" borderId="19" xfId="38" applyNumberFormat="1" applyFont="1" applyBorder="1" applyAlignment="1">
      <alignment vertical="center"/>
      <protection/>
    </xf>
    <xf numFmtId="38" fontId="22" fillId="0" borderId="19" xfId="35" applyNumberFormat="1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38" fontId="22" fillId="0" borderId="21" xfId="33" applyNumberFormat="1" applyFont="1" applyBorder="1" applyAlignment="1">
      <alignment horizontal="left" vertical="center"/>
    </xf>
    <xf numFmtId="0" fontId="22" fillId="0" borderId="21" xfId="0" applyFont="1" applyBorder="1" applyAlignment="1" quotePrefix="1">
      <alignment horizontal="left" vertical="center"/>
    </xf>
    <xf numFmtId="0" fontId="22" fillId="0" borderId="21" xfId="0" applyFont="1" applyBorder="1" applyAlignment="1">
      <alignment vertical="center"/>
    </xf>
    <xf numFmtId="17" fontId="28" fillId="0" borderId="21" xfId="0" applyNumberFormat="1" applyFont="1" applyFill="1" applyBorder="1" applyAlignment="1">
      <alignment vertical="center"/>
    </xf>
    <xf numFmtId="0" fontId="25" fillId="0" borderId="22" xfId="0" applyFont="1" applyBorder="1" applyAlignment="1">
      <alignment horizontal="left" vertical="center"/>
    </xf>
    <xf numFmtId="0" fontId="26" fillId="0" borderId="0" xfId="38" applyFont="1" applyAlignment="1">
      <alignment horizontal="left" vertical="center"/>
      <protection/>
    </xf>
    <xf numFmtId="0" fontId="22" fillId="0" borderId="0" xfId="38" applyFont="1" applyAlignment="1">
      <alignment vertical="center"/>
      <protection/>
    </xf>
    <xf numFmtId="0" fontId="26" fillId="0" borderId="0" xfId="38" applyFont="1" applyAlignment="1">
      <alignment vertical="center"/>
      <protection/>
    </xf>
    <xf numFmtId="0" fontId="26" fillId="0" borderId="0" xfId="38" applyFont="1" applyAlignment="1" quotePrefix="1">
      <alignment horizontal="left" vertical="center"/>
      <protection/>
    </xf>
    <xf numFmtId="0" fontId="24" fillId="0" borderId="0" xfId="39" applyFont="1" applyFill="1" applyAlignment="1">
      <alignment vertical="center"/>
      <protection/>
    </xf>
    <xf numFmtId="0" fontId="29" fillId="0" borderId="0" xfId="0" applyFont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0" xfId="0" applyFont="1" applyAlignment="1">
      <alignment horizontal="centerContinuous" vertical="center"/>
    </xf>
    <xf numFmtId="0" fontId="29" fillId="0" borderId="0" xfId="51" applyFont="1" applyAlignment="1" quotePrefix="1">
      <alignment horizontal="left" vertical="center"/>
      <protection/>
    </xf>
    <xf numFmtId="0" fontId="31" fillId="0" borderId="0" xfId="0" applyFont="1" applyAlignment="1" quotePrefix="1">
      <alignment horizontal="left" vertical="center"/>
    </xf>
    <xf numFmtId="0" fontId="24" fillId="0" borderId="0" xfId="38" applyFont="1" applyAlignment="1">
      <alignment vertical="center"/>
      <protection/>
    </xf>
    <xf numFmtId="0" fontId="24" fillId="0" borderId="0" xfId="0" applyFont="1" applyAlignment="1">
      <alignment vertical="center"/>
    </xf>
    <xf numFmtId="0" fontId="22" fillId="0" borderId="23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2" fillId="0" borderId="24" xfId="0" applyFont="1" applyBorder="1" applyAlignment="1" quotePrefix="1">
      <alignment horizontal="left" vertical="center"/>
    </xf>
    <xf numFmtId="0" fontId="22" fillId="0" borderId="24" xfId="0" applyFont="1" applyBorder="1" applyAlignment="1">
      <alignment vertical="center"/>
    </xf>
    <xf numFmtId="0" fontId="26" fillId="33" borderId="25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2" fillId="0" borderId="17" xfId="0" applyFont="1" applyBorder="1" applyAlignment="1">
      <alignment vertical="center"/>
    </xf>
    <xf numFmtId="38" fontId="22" fillId="0" borderId="17" xfId="33" applyNumberFormat="1" applyFont="1" applyBorder="1" applyAlignment="1">
      <alignment horizontal="left" vertical="center"/>
    </xf>
    <xf numFmtId="38" fontId="22" fillId="0" borderId="26" xfId="33" applyNumberFormat="1" applyFont="1" applyBorder="1" applyAlignment="1" quotePrefix="1">
      <alignment horizontal="right" vertical="center"/>
    </xf>
    <xf numFmtId="0" fontId="22" fillId="0" borderId="17" xfId="0" applyFont="1" applyBorder="1" applyAlignment="1" quotePrefix="1">
      <alignment horizontal="left" vertical="center"/>
    </xf>
    <xf numFmtId="0" fontId="24" fillId="0" borderId="17" xfId="0" applyFont="1" applyBorder="1" applyAlignment="1">
      <alignment vertical="center"/>
    </xf>
    <xf numFmtId="38" fontId="22" fillId="0" borderId="27" xfId="33" applyNumberFormat="1" applyFont="1" applyBorder="1" applyAlignment="1">
      <alignment horizontal="center" vertical="center"/>
    </xf>
    <xf numFmtId="0" fontId="26" fillId="0" borderId="17" xfId="0" applyFont="1" applyBorder="1" applyAlignment="1" quotePrefix="1">
      <alignment horizontal="left" vertical="center"/>
    </xf>
    <xf numFmtId="38" fontId="22" fillId="0" borderId="27" xfId="33" applyNumberFormat="1" applyFont="1" applyBorder="1" applyAlignment="1">
      <alignment horizontal="left" vertical="center"/>
    </xf>
    <xf numFmtId="38" fontId="22" fillId="0" borderId="17" xfId="33" applyNumberFormat="1" applyFont="1" applyBorder="1" applyAlignment="1">
      <alignment horizontal="right" vertical="center"/>
    </xf>
    <xf numFmtId="38" fontId="22" fillId="0" borderId="27" xfId="33" applyNumberFormat="1" applyFont="1" applyBorder="1" applyAlignment="1" quotePrefix="1">
      <alignment horizontal="right" vertical="center"/>
    </xf>
    <xf numFmtId="38" fontId="22" fillId="0" borderId="28" xfId="33" applyNumberFormat="1" applyFont="1" applyBorder="1" applyAlignment="1" quotePrefix="1">
      <alignment horizontal="right" vertical="center"/>
    </xf>
    <xf numFmtId="38" fontId="22" fillId="0" borderId="11" xfId="33" applyNumberFormat="1" applyFont="1" applyBorder="1" applyAlignment="1">
      <alignment horizontal="center" vertical="center"/>
    </xf>
    <xf numFmtId="38" fontId="24" fillId="0" borderId="28" xfId="33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/>
    </xf>
    <xf numFmtId="38" fontId="22" fillId="0" borderId="0" xfId="33" applyNumberFormat="1" applyFont="1" applyBorder="1" applyAlignment="1">
      <alignment horizontal="left" vertical="center"/>
    </xf>
    <xf numFmtId="0" fontId="22" fillId="0" borderId="0" xfId="0" applyFont="1" applyBorder="1" applyAlignment="1" quotePrefix="1">
      <alignment horizontal="left" vertical="center"/>
    </xf>
    <xf numFmtId="0" fontId="26" fillId="0" borderId="29" xfId="0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2" fontId="22" fillId="0" borderId="30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horizontal="right" vertical="center"/>
    </xf>
    <xf numFmtId="3" fontId="22" fillId="0" borderId="25" xfId="0" applyNumberFormat="1" applyFont="1" applyFill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206" fontId="26" fillId="0" borderId="21" xfId="33" applyNumberFormat="1" applyFont="1" applyFill="1" applyBorder="1" applyAlignment="1">
      <alignment horizontal="center" vertical="center"/>
    </xf>
    <xf numFmtId="205" fontId="26" fillId="0" borderId="21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vertical="center"/>
    </xf>
    <xf numFmtId="3" fontId="22" fillId="0" borderId="26" xfId="0" applyNumberFormat="1" applyFont="1" applyFill="1" applyBorder="1" applyAlignment="1">
      <alignment vertical="center"/>
    </xf>
    <xf numFmtId="3" fontId="22" fillId="0" borderId="34" xfId="0" applyNumberFormat="1" applyFont="1" applyFill="1" applyBorder="1" applyAlignment="1">
      <alignment vertical="center"/>
    </xf>
    <xf numFmtId="0" fontId="22" fillId="0" borderId="35" xfId="0" applyFont="1" applyBorder="1" applyAlignment="1">
      <alignment vertical="center"/>
    </xf>
    <xf numFmtId="2" fontId="22" fillId="0" borderId="17" xfId="0" applyNumberFormat="1" applyFont="1" applyFill="1" applyBorder="1" applyAlignment="1">
      <alignment vertical="center"/>
    </xf>
    <xf numFmtId="2" fontId="22" fillId="0" borderId="17" xfId="0" applyNumberFormat="1" applyFont="1" applyFill="1" applyBorder="1" applyAlignment="1" quotePrefix="1">
      <alignment vertical="center"/>
    </xf>
    <xf numFmtId="0" fontId="22" fillId="0" borderId="36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201" fontId="22" fillId="0" borderId="37" xfId="0" applyNumberFormat="1" applyFont="1" applyFill="1" applyBorder="1" applyAlignment="1">
      <alignment vertical="center"/>
    </xf>
    <xf numFmtId="3" fontId="22" fillId="0" borderId="37" xfId="0" applyNumberFormat="1" applyFont="1" applyFill="1" applyBorder="1" applyAlignment="1">
      <alignment vertical="center"/>
    </xf>
    <xf numFmtId="38" fontId="26" fillId="0" borderId="38" xfId="33" applyNumberFormat="1" applyFont="1" applyFill="1" applyBorder="1" applyAlignment="1">
      <alignment vertical="center"/>
    </xf>
    <xf numFmtId="2" fontId="32" fillId="34" borderId="22" xfId="0" applyNumberFormat="1" applyFont="1" applyFill="1" applyBorder="1" applyAlignment="1" quotePrefix="1">
      <alignment vertical="center"/>
    </xf>
    <xf numFmtId="0" fontId="26" fillId="0" borderId="37" xfId="0" applyFont="1" applyBorder="1" applyAlignment="1" quotePrefix="1">
      <alignment horizontal="left" vertical="center"/>
    </xf>
    <xf numFmtId="2" fontId="26" fillId="34" borderId="15" xfId="0" applyNumberFormat="1" applyFont="1" applyFill="1" applyBorder="1" applyAlignment="1">
      <alignment vertical="center"/>
    </xf>
    <xf numFmtId="38" fontId="26" fillId="0" borderId="39" xfId="33" applyNumberFormat="1" applyFont="1" applyFill="1" applyBorder="1" applyAlignment="1">
      <alignment vertical="center"/>
    </xf>
    <xf numFmtId="3" fontId="26" fillId="0" borderId="39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0" fontId="26" fillId="0" borderId="36" xfId="0" applyFont="1" applyBorder="1" applyAlignment="1" quotePrefix="1">
      <alignment horizontal="left" vertical="center"/>
    </xf>
    <xf numFmtId="0" fontId="22" fillId="0" borderId="15" xfId="0" applyFont="1" applyBorder="1" applyAlignment="1">
      <alignment horizontal="left" vertical="center"/>
    </xf>
    <xf numFmtId="38" fontId="22" fillId="0" borderId="15" xfId="33" applyNumberFormat="1" applyFont="1" applyFill="1" applyBorder="1" applyAlignment="1">
      <alignment horizontal="center" vertical="center"/>
    </xf>
    <xf numFmtId="201" fontId="22" fillId="0" borderId="15" xfId="0" applyNumberFormat="1" applyFont="1" applyFill="1" applyBorder="1" applyAlignment="1">
      <alignment vertical="center"/>
    </xf>
    <xf numFmtId="201" fontId="22" fillId="0" borderId="36" xfId="0" applyNumberFormat="1" applyFont="1" applyFill="1" applyBorder="1" applyAlignment="1">
      <alignment horizontal="center" vertical="center"/>
    </xf>
    <xf numFmtId="3" fontId="22" fillId="0" borderId="40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0" borderId="42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33" fillId="0" borderId="15" xfId="0" applyFont="1" applyBorder="1" applyAlignment="1">
      <alignment horizontal="centerContinuous" vertical="center"/>
    </xf>
    <xf numFmtId="0" fontId="34" fillId="0" borderId="23" xfId="0" applyFont="1" applyBorder="1" applyAlignment="1" quotePrefix="1">
      <alignment horizontal="left" vertical="center"/>
    </xf>
    <xf numFmtId="0" fontId="29" fillId="0" borderId="43" xfId="0" applyFont="1" applyBorder="1" applyAlignment="1" quotePrefix="1">
      <alignment horizontal="left" vertical="center"/>
    </xf>
    <xf numFmtId="0" fontId="34" fillId="0" borderId="0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44" xfId="0" applyFont="1" applyBorder="1" applyAlignment="1" applyProtection="1">
      <alignment horizontal="centerContinuous" vertical="center"/>
      <protection locked="0"/>
    </xf>
    <xf numFmtId="0" fontId="29" fillId="0" borderId="32" xfId="0" applyFont="1" applyBorder="1" applyAlignment="1" applyProtection="1">
      <alignment horizontal="centerContinuous" vertical="center"/>
      <protection locked="0"/>
    </xf>
    <xf numFmtId="0" fontId="29" fillId="0" borderId="44" xfId="0" applyFont="1" applyBorder="1" applyAlignment="1" applyProtection="1" quotePrefix="1">
      <alignment horizontal="centerContinuous" vertical="center"/>
      <protection locked="0"/>
    </xf>
    <xf numFmtId="0" fontId="29" fillId="0" borderId="32" xfId="0" applyFont="1" applyBorder="1" applyAlignment="1">
      <alignment horizontal="centerContinuous" vertical="center"/>
    </xf>
    <xf numFmtId="0" fontId="29" fillId="0" borderId="20" xfId="0" applyFont="1" applyBorder="1" applyAlignment="1" quotePrefix="1">
      <alignment horizontal="left" vertical="center"/>
    </xf>
    <xf numFmtId="0" fontId="29" fillId="0" borderId="15" xfId="0" applyFont="1" applyBorder="1" applyAlignment="1">
      <alignment horizontal="centerContinuous" vertical="center"/>
    </xf>
    <xf numFmtId="38" fontId="29" fillId="0" borderId="15" xfId="33" applyNumberFormat="1" applyFont="1" applyBorder="1" applyAlignment="1">
      <alignment horizontal="centerContinuous" vertical="center"/>
    </xf>
    <xf numFmtId="0" fontId="29" fillId="0" borderId="25" xfId="0" applyFont="1" applyFill="1" applyBorder="1" applyAlignment="1">
      <alignment horizontal="centerContinuous" vertical="center"/>
    </xf>
    <xf numFmtId="0" fontId="29" fillId="0" borderId="30" xfId="0" applyFont="1" applyBorder="1" applyAlignment="1">
      <alignment horizontal="left" vertical="center"/>
    </xf>
    <xf numFmtId="38" fontId="29" fillId="0" borderId="30" xfId="33" applyNumberFormat="1" applyFont="1" applyBorder="1" applyAlignment="1">
      <alignment vertical="center"/>
    </xf>
    <xf numFmtId="0" fontId="29" fillId="0" borderId="45" xfId="0" applyFont="1" applyBorder="1" applyAlignment="1" quotePrefix="1">
      <alignment horizontal="left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Continuous" vertical="center"/>
    </xf>
    <xf numFmtId="0" fontId="34" fillId="0" borderId="30" xfId="0" applyFont="1" applyBorder="1" applyAlignment="1" quotePrefix="1">
      <alignment horizontal="left" vertical="center"/>
    </xf>
    <xf numFmtId="0" fontId="29" fillId="0" borderId="30" xfId="0" applyFont="1" applyBorder="1" applyAlignment="1" quotePrefix="1">
      <alignment horizontal="left" vertical="center"/>
    </xf>
    <xf numFmtId="0" fontId="34" fillId="0" borderId="30" xfId="0" applyFont="1" applyBorder="1" applyAlignment="1">
      <alignment horizontal="left" vertical="center"/>
    </xf>
    <xf numFmtId="0" fontId="29" fillId="0" borderId="30" xfId="0" applyFont="1" applyBorder="1" applyAlignment="1">
      <alignment horizontal="right" vertical="center"/>
    </xf>
    <xf numFmtId="0" fontId="29" fillId="0" borderId="45" xfId="0" applyFont="1" applyBorder="1" applyAlignment="1">
      <alignment horizontal="left" vertical="center"/>
    </xf>
    <xf numFmtId="0" fontId="34" fillId="0" borderId="30" xfId="0" applyFont="1" applyBorder="1" applyAlignment="1">
      <alignment horizontal="centerContinuous" vertical="center"/>
    </xf>
    <xf numFmtId="38" fontId="29" fillId="0" borderId="26" xfId="33" applyNumberFormat="1" applyFont="1" applyBorder="1" applyAlignment="1">
      <alignment horizontal="centerContinuous" vertical="center"/>
    </xf>
    <xf numFmtId="0" fontId="29" fillId="0" borderId="16" xfId="0" applyFont="1" applyBorder="1" applyAlignment="1" quotePrefix="1">
      <alignment horizontal="left" vertical="center"/>
    </xf>
    <xf numFmtId="38" fontId="29" fillId="0" borderId="21" xfId="33" applyNumberFormat="1" applyFont="1" applyBorder="1" applyAlignment="1">
      <alignment vertical="center"/>
    </xf>
    <xf numFmtId="0" fontId="29" fillId="0" borderId="36" xfId="0" applyFont="1" applyBorder="1" applyAlignment="1" quotePrefix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3" fontId="29" fillId="0" borderId="46" xfId="0" applyNumberFormat="1" applyFont="1" applyBorder="1" applyAlignment="1">
      <alignment vertical="center"/>
    </xf>
    <xf numFmtId="3" fontId="29" fillId="0" borderId="46" xfId="0" applyNumberFormat="1" applyFont="1" applyBorder="1" applyAlignment="1">
      <alignment horizontal="right" vertical="center"/>
    </xf>
    <xf numFmtId="0" fontId="29" fillId="0" borderId="27" xfId="0" applyFont="1" applyBorder="1" applyAlignment="1">
      <alignment horizontal="left" vertical="center"/>
    </xf>
    <xf numFmtId="3" fontId="29" fillId="0" borderId="0" xfId="0" applyNumberFormat="1" applyFont="1" applyAlignment="1">
      <alignment vertical="center"/>
    </xf>
    <xf numFmtId="0" fontId="34" fillId="0" borderId="46" xfId="0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right" vertical="center"/>
    </xf>
    <xf numFmtId="3" fontId="34" fillId="0" borderId="46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horizontal="left" vertical="center"/>
    </xf>
    <xf numFmtId="3" fontId="29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center" vertical="center"/>
    </xf>
    <xf numFmtId="3" fontId="29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horizontal="right" vertical="center"/>
    </xf>
    <xf numFmtId="3" fontId="34" fillId="0" borderId="0" xfId="0" applyNumberFormat="1" applyFont="1" applyAlignment="1">
      <alignment vertical="center"/>
    </xf>
    <xf numFmtId="0" fontId="29" fillId="0" borderId="35" xfId="0" applyFont="1" applyBorder="1" applyAlignment="1">
      <alignment horizontal="center" vertical="center"/>
    </xf>
    <xf numFmtId="3" fontId="29" fillId="0" borderId="35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207" fontId="22" fillId="0" borderId="35" xfId="33" applyNumberFormat="1" applyFont="1" applyBorder="1" applyAlignment="1" applyProtection="1">
      <alignment horizontal="center" vertical="center"/>
      <protection/>
    </xf>
    <xf numFmtId="207" fontId="26" fillId="0" borderId="43" xfId="33" applyNumberFormat="1" applyFont="1" applyBorder="1" applyAlignment="1" applyProtection="1">
      <alignment horizontal="left" vertical="center"/>
      <protection/>
    </xf>
    <xf numFmtId="207" fontId="26" fillId="0" borderId="30" xfId="33" applyNumberFormat="1" applyFont="1" applyBorder="1" applyAlignment="1" applyProtection="1">
      <alignment horizontal="center" vertical="center"/>
      <protection/>
    </xf>
    <xf numFmtId="207" fontId="26" fillId="0" borderId="30" xfId="33" applyNumberFormat="1" applyFont="1" applyBorder="1" applyAlignment="1" applyProtection="1">
      <alignment horizontal="right" vertical="center"/>
      <protection/>
    </xf>
    <xf numFmtId="207" fontId="26" fillId="0" borderId="30" xfId="33" applyNumberFormat="1" applyFont="1" applyFill="1" applyBorder="1" applyAlignment="1" applyProtection="1">
      <alignment vertical="center"/>
      <protection/>
    </xf>
    <xf numFmtId="207" fontId="26" fillId="0" borderId="30" xfId="33" applyNumberFormat="1" applyFont="1" applyBorder="1" applyAlignment="1" applyProtection="1">
      <alignment vertical="center"/>
      <protection/>
    </xf>
    <xf numFmtId="207" fontId="26" fillId="0" borderId="26" xfId="33" applyNumberFormat="1" applyFont="1" applyBorder="1" applyAlignment="1" applyProtection="1">
      <alignment vertical="center"/>
      <protection/>
    </xf>
    <xf numFmtId="0" fontId="35" fillId="0" borderId="0" xfId="0" applyFont="1" applyAlignment="1">
      <alignment vertical="center"/>
    </xf>
    <xf numFmtId="207" fontId="22" fillId="0" borderId="33" xfId="33" applyNumberFormat="1" applyFont="1" applyBorder="1" applyAlignment="1" applyProtection="1">
      <alignment horizontal="center" vertical="center"/>
      <protection/>
    </xf>
    <xf numFmtId="207" fontId="26" fillId="0" borderId="21" xfId="33" applyNumberFormat="1" applyFont="1" applyBorder="1" applyAlignment="1" applyProtection="1">
      <alignment horizontal="center" vertical="center"/>
      <protection/>
    </xf>
    <xf numFmtId="207" fontId="26" fillId="0" borderId="21" xfId="33" applyNumberFormat="1" applyFont="1" applyBorder="1" applyAlignment="1" applyProtection="1">
      <alignment horizontal="right" vertical="center"/>
      <protection/>
    </xf>
    <xf numFmtId="207" fontId="26" fillId="0" borderId="21" xfId="33" applyNumberFormat="1" applyFont="1" applyFill="1" applyBorder="1" applyAlignment="1" applyProtection="1">
      <alignment vertical="center"/>
      <protection/>
    </xf>
    <xf numFmtId="207" fontId="26" fillId="0" borderId="21" xfId="33" applyNumberFormat="1" applyFont="1" applyBorder="1" applyAlignment="1" applyProtection="1">
      <alignment vertical="center"/>
      <protection/>
    </xf>
    <xf numFmtId="207" fontId="26" fillId="0" borderId="47" xfId="33" applyNumberFormat="1" applyFont="1" applyBorder="1" applyAlignment="1" applyProtection="1">
      <alignment vertical="center"/>
      <protection/>
    </xf>
    <xf numFmtId="0" fontId="29" fillId="0" borderId="0" xfId="0" applyFont="1" applyAlignment="1" quotePrefix="1">
      <alignment horizontal="left" vertical="center"/>
    </xf>
    <xf numFmtId="0" fontId="29" fillId="0" borderId="0" xfId="0" applyFont="1" applyAlignment="1">
      <alignment horizontal="right" vertical="center"/>
    </xf>
    <xf numFmtId="207" fontId="22" fillId="0" borderId="20" xfId="33" applyNumberFormat="1" applyFont="1" applyBorder="1" applyAlignment="1" applyProtection="1">
      <alignment horizontal="left" vertical="center"/>
      <protection/>
    </xf>
    <xf numFmtId="0" fontId="23" fillId="0" borderId="15" xfId="38" applyFont="1" applyBorder="1" applyAlignment="1">
      <alignment vertical="center"/>
      <protection/>
    </xf>
    <xf numFmtId="0" fontId="34" fillId="0" borderId="31" xfId="0" applyFont="1" applyBorder="1" applyAlignment="1">
      <alignment horizontal="center" vertical="center"/>
    </xf>
    <xf numFmtId="0" fontId="34" fillId="0" borderId="36" xfId="0" applyFont="1" applyBorder="1" applyAlignment="1" applyProtection="1">
      <alignment horizontal="center" vertical="center"/>
      <protection locked="0"/>
    </xf>
    <xf numFmtId="0" fontId="34" fillId="0" borderId="40" xfId="0" applyFont="1" applyBorder="1" applyAlignment="1">
      <alignment horizontal="center" vertical="center"/>
    </xf>
    <xf numFmtId="0" fontId="29" fillId="0" borderId="48" xfId="0" applyFont="1" applyFill="1" applyBorder="1" applyAlignment="1">
      <alignment horizontal="centerContinuous" vertical="center"/>
    </xf>
    <xf numFmtId="0" fontId="26" fillId="0" borderId="49" xfId="0" applyFont="1" applyBorder="1" applyAlignment="1">
      <alignment vertical="center"/>
    </xf>
    <xf numFmtId="0" fontId="34" fillId="0" borderId="50" xfId="0" applyFont="1" applyBorder="1" applyAlignment="1">
      <alignment horizontal="centerContinuous" vertical="center"/>
    </xf>
    <xf numFmtId="0" fontId="22" fillId="0" borderId="51" xfId="0" applyFont="1" applyBorder="1" applyAlignment="1">
      <alignment vertical="center"/>
    </xf>
    <xf numFmtId="38" fontId="29" fillId="0" borderId="27" xfId="33" applyNumberFormat="1" applyFont="1" applyBorder="1" applyAlignment="1">
      <alignment horizontal="centerContinuous" vertical="center"/>
    </xf>
    <xf numFmtId="0" fontId="29" fillId="0" borderId="30" xfId="0" applyFont="1" applyBorder="1" applyAlignment="1">
      <alignment vertical="center"/>
    </xf>
    <xf numFmtId="4" fontId="29" fillId="0" borderId="35" xfId="0" applyNumberFormat="1" applyFont="1" applyBorder="1" applyAlignment="1">
      <alignment horizontal="center" vertical="center"/>
    </xf>
    <xf numFmtId="0" fontId="29" fillId="0" borderId="30" xfId="54" applyFont="1" applyBorder="1" applyAlignment="1">
      <alignment horizontal="left" vertical="center"/>
      <protection/>
    </xf>
    <xf numFmtId="0" fontId="29" fillId="0" borderId="34" xfId="0" applyFont="1" applyBorder="1" applyAlignment="1">
      <alignment horizontal="center" vertical="center"/>
    </xf>
    <xf numFmtId="3" fontId="29" fillId="0" borderId="34" xfId="0" applyNumberFormat="1" applyFont="1" applyBorder="1" applyAlignment="1">
      <alignment horizontal="right" vertical="center"/>
    </xf>
    <xf numFmtId="4" fontId="29" fillId="0" borderId="34" xfId="0" applyNumberFormat="1" applyFont="1" applyBorder="1" applyAlignment="1">
      <alignment horizontal="center" vertical="center"/>
    </xf>
    <xf numFmtId="0" fontId="29" fillId="0" borderId="37" xfId="0" applyFont="1" applyBorder="1" applyAlignment="1">
      <alignment horizontal="left" vertical="center"/>
    </xf>
    <xf numFmtId="0" fontId="34" fillId="0" borderId="37" xfId="0" applyFont="1" applyBorder="1" applyAlignment="1">
      <alignment horizontal="right" vertical="center"/>
    </xf>
    <xf numFmtId="3" fontId="29" fillId="0" borderId="13" xfId="0" applyNumberFormat="1" applyFont="1" applyBorder="1" applyAlignment="1">
      <alignment horizontal="right" vertical="center"/>
    </xf>
    <xf numFmtId="4" fontId="29" fillId="0" borderId="13" xfId="0" applyNumberFormat="1" applyFont="1" applyBorder="1" applyAlignment="1">
      <alignment horizontal="center" vertical="center"/>
    </xf>
    <xf numFmtId="40" fontId="12" fillId="0" borderId="52" xfId="33" applyFont="1" applyBorder="1" applyAlignment="1">
      <alignment/>
    </xf>
    <xf numFmtId="40" fontId="7" fillId="0" borderId="53" xfId="33" applyFont="1" applyBorder="1" applyAlignment="1">
      <alignment/>
    </xf>
    <xf numFmtId="0" fontId="39" fillId="0" borderId="14" xfId="53" applyFont="1" applyBorder="1">
      <alignment/>
      <protection/>
    </xf>
    <xf numFmtId="9" fontId="40" fillId="0" borderId="11" xfId="53" applyNumberFormat="1" applyFont="1" applyBorder="1" applyAlignment="1">
      <alignment horizontal="center"/>
      <protection/>
    </xf>
    <xf numFmtId="40" fontId="41" fillId="0" borderId="14" xfId="33" applyFont="1" applyBorder="1" applyAlignment="1">
      <alignment/>
    </xf>
    <xf numFmtId="40" fontId="7" fillId="0" borderId="0" xfId="33" applyFont="1" applyBorder="1" applyAlignment="1">
      <alignment/>
    </xf>
    <xf numFmtId="208" fontId="19" fillId="35" borderId="13" xfId="33" applyNumberFormat="1" applyFont="1" applyFill="1" applyBorder="1" applyAlignment="1">
      <alignment/>
    </xf>
    <xf numFmtId="9" fontId="42" fillId="36" borderId="11" xfId="53" applyNumberFormat="1" applyFont="1" applyFill="1" applyBorder="1" applyAlignment="1">
      <alignment horizontal="center"/>
      <protection/>
    </xf>
    <xf numFmtId="40" fontId="6" fillId="0" borderId="14" xfId="33" applyFont="1" applyBorder="1" applyAlignment="1">
      <alignment horizontal="center" vertical="center"/>
    </xf>
    <xf numFmtId="40" fontId="7" fillId="0" borderId="14" xfId="33" applyFont="1" applyBorder="1" applyAlignment="1">
      <alignment/>
    </xf>
    <xf numFmtId="0" fontId="39" fillId="0" borderId="54" xfId="53" applyFont="1" applyBorder="1">
      <alignment/>
      <protection/>
    </xf>
    <xf numFmtId="40" fontId="16" fillId="0" borderId="14" xfId="33" applyFont="1" applyBorder="1" applyAlignment="1">
      <alignment horizontal="right"/>
    </xf>
    <xf numFmtId="208" fontId="43" fillId="33" borderId="31" xfId="33" applyNumberFormat="1" applyFont="1" applyFill="1" applyBorder="1" applyAlignment="1" applyProtection="1">
      <alignment/>
      <protection hidden="1"/>
    </xf>
    <xf numFmtId="40" fontId="16" fillId="0" borderId="0" xfId="33" applyFont="1" applyBorder="1" applyAlignment="1">
      <alignment/>
    </xf>
    <xf numFmtId="0" fontId="40" fillId="33" borderId="55" xfId="53" applyFont="1" applyFill="1" applyBorder="1" applyAlignment="1">
      <alignment horizontal="center"/>
      <protection/>
    </xf>
    <xf numFmtId="0" fontId="40" fillId="33" borderId="56" xfId="53" applyFont="1" applyFill="1" applyBorder="1" applyAlignment="1">
      <alignment horizontal="center"/>
      <protection/>
    </xf>
    <xf numFmtId="40" fontId="7" fillId="0" borderId="14" xfId="33" applyFont="1" applyBorder="1" applyAlignment="1">
      <alignment horizontal="right"/>
    </xf>
    <xf numFmtId="208" fontId="7" fillId="33" borderId="13" xfId="33" applyNumberFormat="1" applyFont="1" applyFill="1" applyBorder="1" applyAlignment="1">
      <alignment/>
    </xf>
    <xf numFmtId="0" fontId="40" fillId="33" borderId="57" xfId="53" applyFont="1" applyFill="1" applyBorder="1" applyAlignment="1">
      <alignment horizontal="center"/>
      <protection/>
    </xf>
    <xf numFmtId="0" fontId="39" fillId="33" borderId="54" xfId="53" applyFont="1" applyFill="1" applyBorder="1">
      <alignment/>
      <protection/>
    </xf>
    <xf numFmtId="40" fontId="17" fillId="0" borderId="14" xfId="33" applyFont="1" applyBorder="1" applyAlignment="1">
      <alignment horizontal="right"/>
    </xf>
    <xf numFmtId="208" fontId="43" fillId="33" borderId="40" xfId="33" applyNumberFormat="1" applyFont="1" applyFill="1" applyBorder="1" applyAlignment="1">
      <alignment/>
    </xf>
    <xf numFmtId="40" fontId="17" fillId="0" borderId="0" xfId="33" applyFont="1" applyFill="1" applyBorder="1" applyAlignment="1">
      <alignment/>
    </xf>
    <xf numFmtId="208" fontId="39" fillId="0" borderId="13" xfId="33" applyNumberFormat="1" applyFont="1" applyBorder="1" applyAlignment="1">
      <alignment/>
    </xf>
    <xf numFmtId="40" fontId="5" fillId="0" borderId="14" xfId="33" applyFont="1" applyBorder="1" applyAlignment="1">
      <alignment horizontal="right"/>
    </xf>
    <xf numFmtId="209" fontId="44" fillId="37" borderId="39" xfId="33" applyNumberFormat="1" applyFont="1" applyFill="1" applyBorder="1" applyAlignment="1">
      <alignment/>
    </xf>
    <xf numFmtId="210" fontId="9" fillId="0" borderId="0" xfId="33" applyNumberFormat="1" applyFont="1" applyBorder="1" applyAlignment="1">
      <alignment/>
    </xf>
    <xf numFmtId="208" fontId="10" fillId="0" borderId="13" xfId="33" applyNumberFormat="1" applyFont="1" applyBorder="1" applyAlignment="1">
      <alignment/>
    </xf>
    <xf numFmtId="40" fontId="20" fillId="0" borderId="14" xfId="33" applyFont="1" applyBorder="1" applyAlignment="1">
      <alignment horizontal="right"/>
    </xf>
    <xf numFmtId="208" fontId="41" fillId="0" borderId="0" xfId="33" applyNumberFormat="1" applyFont="1" applyBorder="1" applyAlignment="1">
      <alignment/>
    </xf>
    <xf numFmtId="210" fontId="9" fillId="0" borderId="11" xfId="33" applyNumberFormat="1" applyFont="1" applyBorder="1" applyAlignment="1">
      <alignment/>
    </xf>
    <xf numFmtId="208" fontId="41" fillId="0" borderId="11" xfId="33" applyNumberFormat="1" applyFont="1" applyBorder="1" applyAlignment="1">
      <alignment/>
    </xf>
    <xf numFmtId="40" fontId="7" fillId="0" borderId="22" xfId="33" applyFont="1" applyBorder="1" applyAlignment="1">
      <alignment/>
    </xf>
    <xf numFmtId="40" fontId="7" fillId="0" borderId="15" xfId="33" applyFont="1" applyBorder="1" applyAlignment="1">
      <alignment/>
    </xf>
    <xf numFmtId="210" fontId="9" fillId="0" borderId="28" xfId="33" applyNumberFormat="1" applyFont="1" applyBorder="1" applyAlignment="1">
      <alignment/>
    </xf>
    <xf numFmtId="208" fontId="39" fillId="0" borderId="13" xfId="33" applyNumberFormat="1" applyFont="1" applyBorder="1" applyAlignment="1">
      <alignment horizontal="right"/>
    </xf>
    <xf numFmtId="0" fontId="38" fillId="0" borderId="0" xfId="53">
      <alignment/>
      <protection/>
    </xf>
    <xf numFmtId="0" fontId="34" fillId="0" borderId="47" xfId="0" applyFont="1" applyBorder="1" applyAlignment="1">
      <alignment horizontal="centerContinuous" vertical="center"/>
    </xf>
    <xf numFmtId="0" fontId="29" fillId="0" borderId="58" xfId="0" applyFont="1" applyBorder="1" applyAlignment="1" quotePrefix="1">
      <alignment horizontal="left" vertical="center"/>
    </xf>
    <xf numFmtId="49" fontId="34" fillId="0" borderId="21" xfId="0" applyNumberFormat="1" applyFont="1" applyBorder="1" applyAlignment="1">
      <alignment horizontal="left" vertical="center"/>
    </xf>
    <xf numFmtId="0" fontId="34" fillId="0" borderId="21" xfId="0" applyFont="1" applyBorder="1" applyAlignment="1">
      <alignment horizontal="right" vertical="center"/>
    </xf>
    <xf numFmtId="0" fontId="29" fillId="0" borderId="59" xfId="0" applyFont="1" applyBorder="1" applyAlignment="1" quotePrefix="1">
      <alignment horizontal="left" vertical="center"/>
    </xf>
    <xf numFmtId="38" fontId="29" fillId="0" borderId="21" xfId="33" applyNumberFormat="1" applyFont="1" applyBorder="1" applyAlignment="1">
      <alignment horizontal="center" vertical="center"/>
    </xf>
    <xf numFmtId="38" fontId="29" fillId="0" borderId="47" xfId="33" applyNumberFormat="1" applyFont="1" applyBorder="1" applyAlignment="1">
      <alignment horizontal="left" vertical="center"/>
    </xf>
    <xf numFmtId="0" fontId="34" fillId="0" borderId="22" xfId="0" applyFont="1" applyBorder="1" applyAlignment="1">
      <alignment horizontal="centerContinuous" vertical="center"/>
    </xf>
    <xf numFmtId="0" fontId="34" fillId="0" borderId="28" xfId="0" applyFont="1" applyBorder="1" applyAlignment="1">
      <alignment horizontal="centerContinuous" vertical="center"/>
    </xf>
    <xf numFmtId="38" fontId="22" fillId="0" borderId="46" xfId="33" applyNumberFormat="1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0" fontId="22" fillId="0" borderId="27" xfId="0" applyFont="1" applyBorder="1" applyAlignment="1">
      <alignment horizontal="left" vertical="center"/>
    </xf>
    <xf numFmtId="207" fontId="22" fillId="0" borderId="46" xfId="33" applyNumberFormat="1" applyFont="1" applyFill="1" applyBorder="1" applyAlignment="1" applyProtection="1">
      <alignment vertical="center"/>
      <protection/>
    </xf>
    <xf numFmtId="0" fontId="22" fillId="0" borderId="35" xfId="0" applyFont="1" applyBorder="1" applyAlignment="1">
      <alignment horizontal="center" vertical="center"/>
    </xf>
    <xf numFmtId="38" fontId="22" fillId="0" borderId="30" xfId="33" applyNumberFormat="1" applyFont="1" applyBorder="1" applyAlignment="1">
      <alignment horizontal="right" vertical="center"/>
    </xf>
    <xf numFmtId="207" fontId="22" fillId="0" borderId="35" xfId="0" applyNumberFormat="1" applyFont="1" applyBorder="1" applyAlignment="1">
      <alignment horizontal="right" vertical="center"/>
    </xf>
    <xf numFmtId="207" fontId="22" fillId="0" borderId="35" xfId="0" applyNumberFormat="1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207" fontId="22" fillId="0" borderId="46" xfId="0" applyNumberFormat="1" applyFont="1" applyBorder="1" applyAlignment="1">
      <alignment horizontal="right" vertical="center"/>
    </xf>
    <xf numFmtId="207" fontId="22" fillId="0" borderId="46" xfId="0" applyNumberFormat="1" applyFont="1" applyBorder="1" applyAlignment="1">
      <alignment vertical="center"/>
    </xf>
    <xf numFmtId="0" fontId="26" fillId="0" borderId="46" xfId="0" applyFont="1" applyBorder="1" applyAlignment="1">
      <alignment horizontal="center" vertical="center"/>
    </xf>
    <xf numFmtId="38" fontId="26" fillId="0" borderId="17" xfId="33" applyNumberFormat="1" applyFont="1" applyBorder="1" applyAlignment="1">
      <alignment horizontal="right" vertical="center"/>
    </xf>
    <xf numFmtId="207" fontId="26" fillId="0" borderId="16" xfId="0" applyNumberFormat="1" applyFont="1" applyBorder="1" applyAlignment="1">
      <alignment vertical="center"/>
    </xf>
    <xf numFmtId="207" fontId="26" fillId="0" borderId="46" xfId="0" applyNumberFormat="1" applyFont="1" applyBorder="1" applyAlignment="1">
      <alignment horizontal="right" vertical="center"/>
    </xf>
    <xf numFmtId="207" fontId="26" fillId="0" borderId="17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2" fillId="0" borderId="30" xfId="0" applyNumberFormat="1" applyFont="1" applyBorder="1" applyAlignment="1">
      <alignment vertical="center"/>
    </xf>
    <xf numFmtId="205" fontId="12" fillId="0" borderId="60" xfId="0" applyNumberFormat="1" applyFont="1" applyBorder="1" applyAlignment="1">
      <alignment horizontal="center"/>
    </xf>
    <xf numFmtId="205" fontId="12" fillId="0" borderId="42" xfId="0" applyNumberFormat="1" applyFont="1" applyBorder="1" applyAlignment="1">
      <alignment horizontal="center"/>
    </xf>
    <xf numFmtId="0" fontId="24" fillId="0" borderId="0" xfId="42" applyFont="1" applyAlignment="1">
      <alignment vertical="center"/>
      <protection/>
    </xf>
    <xf numFmtId="0" fontId="26" fillId="0" borderId="0" xfId="42" applyFont="1" applyBorder="1" applyAlignment="1" quotePrefix="1">
      <alignment horizontal="left" vertical="center"/>
      <protection/>
    </xf>
    <xf numFmtId="0" fontId="22" fillId="0" borderId="0" xfId="42" applyFont="1" applyBorder="1" applyAlignment="1">
      <alignment horizontal="left" vertical="center"/>
      <protection/>
    </xf>
    <xf numFmtId="38" fontId="22" fillId="0" borderId="0" xfId="35" applyNumberFormat="1" applyFont="1" applyFill="1" applyBorder="1" applyAlignment="1">
      <alignment horizontal="center" vertical="center"/>
    </xf>
    <xf numFmtId="201" fontId="22" fillId="0" borderId="0" xfId="42" applyNumberFormat="1" applyFont="1" applyFill="1" applyBorder="1" applyAlignment="1">
      <alignment vertical="center"/>
      <protection/>
    </xf>
    <xf numFmtId="3" fontId="22" fillId="0" borderId="0" xfId="42" applyNumberFormat="1" applyFont="1" applyFill="1" applyBorder="1" applyAlignment="1">
      <alignment horizontal="center" vertical="center"/>
      <protection/>
    </xf>
    <xf numFmtId="3" fontId="22" fillId="0" borderId="0" xfId="42" applyNumberFormat="1" applyFont="1" applyFill="1" applyBorder="1" applyAlignment="1">
      <alignment vertical="center"/>
      <protection/>
    </xf>
    <xf numFmtId="0" fontId="26" fillId="0" borderId="0" xfId="42" applyFont="1" applyAlignment="1">
      <alignment vertical="center"/>
      <protection/>
    </xf>
    <xf numFmtId="0" fontId="24" fillId="0" borderId="0" xfId="40" applyFont="1" applyAlignment="1">
      <alignment vertical="center"/>
      <protection/>
    </xf>
    <xf numFmtId="0" fontId="26" fillId="0" borderId="0" xfId="39" applyFont="1" applyAlignment="1" quotePrefix="1">
      <alignment horizontal="left" vertical="center"/>
      <protection/>
    </xf>
    <xf numFmtId="0" fontId="22" fillId="0" borderId="0" xfId="39" applyFont="1" applyAlignment="1">
      <alignment vertical="center"/>
      <protection/>
    </xf>
    <xf numFmtId="0" fontId="26" fillId="0" borderId="0" xfId="39" applyFont="1" applyAlignment="1">
      <alignment horizontal="left" vertical="center"/>
      <protection/>
    </xf>
    <xf numFmtId="0" fontId="24" fillId="0" borderId="0" xfId="41" applyFont="1" applyAlignment="1">
      <alignment vertical="center"/>
      <protection/>
    </xf>
    <xf numFmtId="2" fontId="22" fillId="0" borderId="0" xfId="39" applyNumberFormat="1" applyFont="1" applyFill="1" applyBorder="1" applyAlignment="1">
      <alignment vertical="center"/>
      <protection/>
    </xf>
    <xf numFmtId="0" fontId="24" fillId="0" borderId="0" xfId="0" applyFont="1" applyFill="1" applyAlignment="1">
      <alignment vertical="center"/>
    </xf>
    <xf numFmtId="0" fontId="24" fillId="0" borderId="0" xfId="39" applyFont="1" applyAlignment="1">
      <alignment vertical="center"/>
      <protection/>
    </xf>
    <xf numFmtId="0" fontId="45" fillId="0" borderId="0" xfId="0" applyFont="1" applyAlignment="1">
      <alignment vertical="center"/>
    </xf>
    <xf numFmtId="0" fontId="22" fillId="0" borderId="0" xfId="0" applyFont="1" applyFill="1" applyAlignment="1" quotePrefix="1">
      <alignment horizontal="left" vertical="center"/>
    </xf>
    <xf numFmtId="0" fontId="22" fillId="0" borderId="0" xfId="0" applyFont="1" applyFill="1" applyAlignment="1">
      <alignment horizontal="left" vertical="center"/>
    </xf>
    <xf numFmtId="207" fontId="22" fillId="0" borderId="17" xfId="0" applyNumberFormat="1" applyFont="1" applyBorder="1" applyAlignment="1">
      <alignment vertical="center"/>
    </xf>
    <xf numFmtId="0" fontId="23" fillId="0" borderId="30" xfId="38" applyFont="1" applyBorder="1" applyAlignment="1">
      <alignment vertical="center"/>
      <protection/>
    </xf>
    <xf numFmtId="0" fontId="22" fillId="0" borderId="33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38" fontId="26" fillId="0" borderId="21" xfId="33" applyNumberFormat="1" applyFont="1" applyBorder="1" applyAlignment="1">
      <alignment horizontal="right" vertical="center"/>
    </xf>
    <xf numFmtId="207" fontId="26" fillId="0" borderId="20" xfId="0" applyNumberFormat="1" applyFont="1" applyBorder="1" applyAlignment="1">
      <alignment vertical="center"/>
    </xf>
    <xf numFmtId="207" fontId="26" fillId="0" borderId="33" xfId="0" applyNumberFormat="1" applyFont="1" applyBorder="1" applyAlignment="1">
      <alignment horizontal="right" vertical="center"/>
    </xf>
    <xf numFmtId="207" fontId="26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4" fillId="0" borderId="61" xfId="0" applyFont="1" applyBorder="1" applyAlignment="1">
      <alignment vertical="center"/>
    </xf>
    <xf numFmtId="0" fontId="24" fillId="0" borderId="32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4" fillId="0" borderId="44" xfId="0" applyFont="1" applyBorder="1" applyAlignment="1" applyProtection="1">
      <alignment horizontal="center" vertical="center"/>
      <protection locked="0"/>
    </xf>
    <xf numFmtId="0" fontId="34" fillId="0" borderId="32" xfId="0" applyFont="1" applyBorder="1" applyAlignment="1" applyProtection="1">
      <alignment horizontal="center" vertical="center"/>
      <protection locked="0"/>
    </xf>
    <xf numFmtId="0" fontId="34" fillId="0" borderId="36" xfId="0" applyFont="1" applyBorder="1" applyAlignment="1" applyProtection="1">
      <alignment horizontal="center" vertical="center"/>
      <protection locked="0"/>
    </xf>
    <xf numFmtId="0" fontId="34" fillId="0" borderId="42" xfId="0" applyFont="1" applyBorder="1" applyAlignment="1" applyProtection="1">
      <alignment horizontal="center" vertical="center"/>
      <protection locked="0"/>
    </xf>
    <xf numFmtId="0" fontId="29" fillId="0" borderId="31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34" fillId="0" borderId="16" xfId="0" applyFont="1" applyBorder="1" applyAlignment="1" quotePrefix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34" fillId="0" borderId="27" xfId="0" applyFont="1" applyBorder="1" applyAlignment="1" quotePrefix="1">
      <alignment horizontal="center" vertical="center"/>
    </xf>
    <xf numFmtId="40" fontId="19" fillId="0" borderId="14" xfId="33" applyFont="1" applyBorder="1" applyAlignment="1">
      <alignment horizontal="center"/>
    </xf>
    <xf numFmtId="40" fontId="19" fillId="0" borderId="0" xfId="33" applyFont="1" applyBorder="1" applyAlignment="1">
      <alignment horizontal="center"/>
    </xf>
    <xf numFmtId="40" fontId="19" fillId="0" borderId="11" xfId="33" applyFont="1" applyBorder="1" applyAlignment="1">
      <alignment horizontal="center"/>
    </xf>
    <xf numFmtId="40" fontId="37" fillId="33" borderId="62" xfId="33" applyFont="1" applyFill="1" applyBorder="1" applyAlignment="1">
      <alignment horizontal="center"/>
    </xf>
    <xf numFmtId="40" fontId="37" fillId="33" borderId="63" xfId="33" applyFont="1" applyFill="1" applyBorder="1" applyAlignment="1">
      <alignment horizontal="center"/>
    </xf>
    <xf numFmtId="0" fontId="11" fillId="33" borderId="62" xfId="53" applyFont="1" applyFill="1" applyBorder="1" applyAlignment="1">
      <alignment horizontal="center"/>
      <protection/>
    </xf>
    <xf numFmtId="0" fontId="11" fillId="33" borderId="63" xfId="53" applyFont="1" applyFill="1" applyBorder="1" applyAlignment="1">
      <alignment horizontal="center"/>
      <protection/>
    </xf>
    <xf numFmtId="40" fontId="21" fillId="0" borderId="14" xfId="33" applyFont="1" applyBorder="1" applyAlignment="1">
      <alignment horizontal="left"/>
    </xf>
    <xf numFmtId="40" fontId="21" fillId="0" borderId="0" xfId="33" applyFont="1" applyBorder="1" applyAlignment="1">
      <alignment horizontal="left"/>
    </xf>
    <xf numFmtId="40" fontId="6" fillId="0" borderId="0" xfId="33" applyFont="1" applyBorder="1" applyAlignment="1">
      <alignment vertical="center"/>
    </xf>
    <xf numFmtId="0" fontId="22" fillId="0" borderId="46" xfId="52" applyFont="1" applyFill="1" applyBorder="1">
      <alignment/>
      <protection/>
    </xf>
    <xf numFmtId="40" fontId="22" fillId="0" borderId="46" xfId="33" applyFont="1" applyFill="1" applyBorder="1" applyAlignment="1">
      <alignment horizontal="center"/>
    </xf>
    <xf numFmtId="2" fontId="22" fillId="0" borderId="46" xfId="0" applyNumberFormat="1" applyFont="1" applyFill="1" applyBorder="1" applyAlignment="1">
      <alignment horizontal="center"/>
    </xf>
    <xf numFmtId="0" fontId="22" fillId="38" borderId="46" xfId="0" applyFont="1" applyFill="1" applyBorder="1" applyAlignment="1">
      <alignment horizontal="center"/>
    </xf>
    <xf numFmtId="0" fontId="34" fillId="0" borderId="30" xfId="0" applyFont="1" applyBorder="1" applyAlignment="1" quotePrefix="1">
      <alignment horizontal="center" vertical="center"/>
    </xf>
    <xf numFmtId="0" fontId="34" fillId="0" borderId="23" xfId="0" applyFont="1" applyBorder="1" applyAlignment="1" quotePrefix="1">
      <alignment horizontal="left" vertical="center"/>
    </xf>
    <xf numFmtId="0" fontId="34" fillId="0" borderId="25" xfId="0" applyFont="1" applyBorder="1" applyAlignment="1" quotePrefix="1">
      <alignment horizontal="left" vertical="center"/>
    </xf>
    <xf numFmtId="0" fontId="26" fillId="0" borderId="16" xfId="0" applyFont="1" applyBorder="1" applyAlignment="1" quotePrefix="1">
      <alignment horizontal="left" vertical="center"/>
    </xf>
    <xf numFmtId="0" fontId="26" fillId="0" borderId="27" xfId="0" applyFont="1" applyBorder="1" applyAlignment="1" quotePrefix="1">
      <alignment horizontal="left" vertical="center"/>
    </xf>
    <xf numFmtId="0" fontId="34" fillId="0" borderId="16" xfId="0" applyFont="1" applyBorder="1" applyAlignment="1" quotePrefix="1">
      <alignment horizontal="left" vertical="center"/>
    </xf>
    <xf numFmtId="0" fontId="34" fillId="0" borderId="27" xfId="0" applyFont="1" applyBorder="1" applyAlignment="1" quotePrefix="1">
      <alignment horizontal="left" vertical="center"/>
    </xf>
    <xf numFmtId="0" fontId="22" fillId="0" borderId="16" xfId="52" applyFont="1" applyFill="1" applyBorder="1">
      <alignment/>
      <protection/>
    </xf>
    <xf numFmtId="194" fontId="29" fillId="0" borderId="35" xfId="33" applyNumberFormat="1" applyFont="1" applyBorder="1" applyAlignment="1">
      <alignment vertical="center"/>
    </xf>
    <xf numFmtId="41" fontId="29" fillId="0" borderId="46" xfId="0" applyNumberFormat="1" applyFont="1" applyBorder="1" applyAlignment="1">
      <alignment vertical="center"/>
    </xf>
    <xf numFmtId="41" fontId="22" fillId="0" borderId="46" xfId="33" applyNumberFormat="1" applyFont="1" applyFill="1" applyBorder="1" applyAlignment="1">
      <alignment horizontal="center"/>
    </xf>
    <xf numFmtId="214" fontId="22" fillId="0" borderId="46" xfId="33" applyNumberFormat="1" applyFont="1" applyFill="1" applyBorder="1" applyAlignment="1">
      <alignment horizontal="center" vertical="center"/>
    </xf>
    <xf numFmtId="40" fontId="22" fillId="0" borderId="46" xfId="33" applyFont="1" applyFill="1" applyBorder="1" applyAlignment="1">
      <alignment horizontal="right"/>
    </xf>
    <xf numFmtId="214" fontId="22" fillId="0" borderId="46" xfId="33" applyNumberFormat="1" applyFont="1" applyFill="1" applyBorder="1" applyAlignment="1">
      <alignment horizontal="right"/>
    </xf>
    <xf numFmtId="2" fontId="26" fillId="34" borderId="22" xfId="0" applyNumberFormat="1" applyFont="1" applyFill="1" applyBorder="1" applyAlignment="1" quotePrefix="1">
      <alignment vertical="center"/>
    </xf>
    <xf numFmtId="2" fontId="26" fillId="34" borderId="15" xfId="0" applyNumberFormat="1" applyFont="1" applyFill="1" applyBorder="1" applyAlignment="1" quotePrefix="1">
      <alignment vertical="center"/>
    </xf>
    <xf numFmtId="38" fontId="26" fillId="0" borderId="22" xfId="33" applyNumberFormat="1" applyFont="1" applyFill="1" applyBorder="1" applyAlignment="1">
      <alignment horizontal="center" vertical="center"/>
    </xf>
    <xf numFmtId="38" fontId="26" fillId="0" borderId="15" xfId="33" applyNumberFormat="1" applyFont="1" applyFill="1" applyBorder="1" applyAlignment="1">
      <alignment horizontal="center" vertical="center"/>
    </xf>
    <xf numFmtId="38" fontId="26" fillId="0" borderId="42" xfId="33" applyNumberFormat="1" applyFont="1" applyFill="1" applyBorder="1" applyAlignment="1">
      <alignment horizontal="center" vertical="center"/>
    </xf>
    <xf numFmtId="207" fontId="66" fillId="0" borderId="0" xfId="33" applyNumberFormat="1" applyFont="1" applyAlignment="1">
      <alignment vertical="center"/>
    </xf>
  </cellXfs>
  <cellStyles count="5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_แบบตารางใหม่" xfId="35"/>
    <cellStyle name="Currency" xfId="36"/>
    <cellStyle name="Currency [0]" xfId="37"/>
    <cellStyle name="Normal_แบบตารางใหม่" xfId="38"/>
    <cellStyle name="Normal_แบบตารางใหม่ -กลุ่ม 3" xfId="39"/>
    <cellStyle name="Normal_แบบตารางใหม่_54-8079 (สค-54)" xfId="40"/>
    <cellStyle name="Normal_แบบตารางใหม่_54-ก 40-เมย-53 -ช่องลิฟท์ -รพ.เซกา" xfId="41"/>
    <cellStyle name="Normal_แบบตารางใหม่_55-8605 (มค-55)" xfId="42"/>
    <cellStyle name="Percent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_4580&amp;87-7-46" xfId="51"/>
    <cellStyle name="ปกติ_sn (10 ลบ.ม.)" xfId="52"/>
    <cellStyle name="ปกติ_คำนวณค่าเฉลี่ย Factor-F_6%" xfId="53"/>
    <cellStyle name="ปกติ_อาคาร สนง.ระบบบริการการแพทย์ฉุกเฉิน 10252" xfId="54"/>
    <cellStyle name="ป้อนค่า" xfId="55"/>
    <cellStyle name="ปานกลาง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76200</xdr:rowOff>
    </xdr:from>
    <xdr:to>
      <xdr:col>1</xdr:col>
      <xdr:colOff>276225</xdr:colOff>
      <xdr:row>3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590550" y="10096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4</xdr:row>
      <xdr:rowOff>76200</xdr:rowOff>
    </xdr:from>
    <xdr:to>
      <xdr:col>1</xdr:col>
      <xdr:colOff>276225</xdr:colOff>
      <xdr:row>4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90550" y="12763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5</xdr:row>
      <xdr:rowOff>76200</xdr:rowOff>
    </xdr:from>
    <xdr:to>
      <xdr:col>1</xdr:col>
      <xdr:colOff>276225</xdr:colOff>
      <xdr:row>5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590550" y="15430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6</xdr:row>
      <xdr:rowOff>76200</xdr:rowOff>
    </xdr:from>
    <xdr:to>
      <xdr:col>1</xdr:col>
      <xdr:colOff>276225</xdr:colOff>
      <xdr:row>6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590550" y="18097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7</xdr:row>
      <xdr:rowOff>76200</xdr:rowOff>
    </xdr:from>
    <xdr:to>
      <xdr:col>1</xdr:col>
      <xdr:colOff>276225</xdr:colOff>
      <xdr:row>7</xdr:row>
      <xdr:rowOff>190500</xdr:rowOff>
    </xdr:to>
    <xdr:sp>
      <xdr:nvSpPr>
        <xdr:cNvPr id="5" name="Rectangle 5"/>
        <xdr:cNvSpPr>
          <a:spLocks/>
        </xdr:cNvSpPr>
      </xdr:nvSpPr>
      <xdr:spPr>
        <a:xfrm>
          <a:off x="590550" y="20764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11</xdr:row>
      <xdr:rowOff>0</xdr:rowOff>
    </xdr:from>
    <xdr:to>
      <xdr:col>1</xdr:col>
      <xdr:colOff>276225</xdr:colOff>
      <xdr:row>11</xdr:row>
      <xdr:rowOff>0</xdr:rowOff>
    </xdr:to>
    <xdr:sp>
      <xdr:nvSpPr>
        <xdr:cNvPr id="6" name="Rectangle 6"/>
        <xdr:cNvSpPr>
          <a:spLocks/>
        </xdr:cNvSpPr>
      </xdr:nvSpPr>
      <xdr:spPr>
        <a:xfrm>
          <a:off x="590550" y="3067050"/>
          <a:ext cx="104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5</xdr:col>
      <xdr:colOff>523875</xdr:colOff>
      <xdr:row>11</xdr:row>
      <xdr:rowOff>0</xdr:rowOff>
    </xdr:from>
    <xdr:to>
      <xdr:col>5</xdr:col>
      <xdr:colOff>628650</xdr:colOff>
      <xdr:row>11</xdr:row>
      <xdr:rowOff>0</xdr:rowOff>
    </xdr:to>
    <xdr:sp>
      <xdr:nvSpPr>
        <xdr:cNvPr id="7" name="Rectangle 8"/>
        <xdr:cNvSpPr>
          <a:spLocks/>
        </xdr:cNvSpPr>
      </xdr:nvSpPr>
      <xdr:spPr>
        <a:xfrm>
          <a:off x="3638550" y="3067050"/>
          <a:ext cx="10477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180975</xdr:colOff>
      <xdr:row>22</xdr:row>
      <xdr:rowOff>114300</xdr:rowOff>
    </xdr:from>
    <xdr:to>
      <xdr:col>1</xdr:col>
      <xdr:colOff>285750</xdr:colOff>
      <xdr:row>22</xdr:row>
      <xdr:rowOff>228600</xdr:rowOff>
    </xdr:to>
    <xdr:sp>
      <xdr:nvSpPr>
        <xdr:cNvPr id="8" name="Rectangle 9"/>
        <xdr:cNvSpPr>
          <a:spLocks/>
        </xdr:cNvSpPr>
      </xdr:nvSpPr>
      <xdr:spPr>
        <a:xfrm>
          <a:off x="600075" y="61912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>
      <xdr:nvSpPr>
        <xdr:cNvPr id="9" name="Rectangle 2"/>
        <xdr:cNvSpPr>
          <a:spLocks/>
        </xdr:cNvSpPr>
      </xdr:nvSpPr>
      <xdr:spPr>
        <a:xfrm>
          <a:off x="590550" y="2343150"/>
          <a:ext cx="104775" cy="11430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85725</xdr:rowOff>
    </xdr:from>
    <xdr:to>
      <xdr:col>1</xdr:col>
      <xdr:colOff>276225</xdr:colOff>
      <xdr:row>9</xdr:row>
      <xdr:rowOff>200025</xdr:rowOff>
    </xdr:to>
    <xdr:sp>
      <xdr:nvSpPr>
        <xdr:cNvPr id="10" name="Rectangle 2"/>
        <xdr:cNvSpPr>
          <a:spLocks/>
        </xdr:cNvSpPr>
      </xdr:nvSpPr>
      <xdr:spPr>
        <a:xfrm>
          <a:off x="590550" y="2619375"/>
          <a:ext cx="104775" cy="11430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8</xdr:row>
      <xdr:rowOff>76200</xdr:rowOff>
    </xdr:from>
    <xdr:to>
      <xdr:col>1</xdr:col>
      <xdr:colOff>276225</xdr:colOff>
      <xdr:row>8</xdr:row>
      <xdr:rowOff>190500</xdr:rowOff>
    </xdr:to>
    <xdr:sp>
      <xdr:nvSpPr>
        <xdr:cNvPr id="11" name="Rectangle 2"/>
        <xdr:cNvSpPr>
          <a:spLocks/>
        </xdr:cNvSpPr>
      </xdr:nvSpPr>
      <xdr:spPr>
        <a:xfrm>
          <a:off x="590550" y="2343150"/>
          <a:ext cx="104775" cy="114300"/>
        </a:xfrm>
        <a:prstGeom prst="rect">
          <a:avLst/>
        </a:prstGeom>
        <a:solidFill>
          <a:srgbClr val="F4F4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9</xdr:row>
      <xdr:rowOff>85725</xdr:rowOff>
    </xdr:from>
    <xdr:to>
      <xdr:col>1</xdr:col>
      <xdr:colOff>276225</xdr:colOff>
      <xdr:row>9</xdr:row>
      <xdr:rowOff>200025</xdr:rowOff>
    </xdr:to>
    <xdr:sp>
      <xdr:nvSpPr>
        <xdr:cNvPr id="12" name="Rectangle 2"/>
        <xdr:cNvSpPr>
          <a:spLocks/>
        </xdr:cNvSpPr>
      </xdr:nvSpPr>
      <xdr:spPr>
        <a:xfrm>
          <a:off x="590550" y="2619375"/>
          <a:ext cx="1047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1</xdr:col>
      <xdr:colOff>171450</xdr:colOff>
      <xdr:row>10</xdr:row>
      <xdr:rowOff>76200</xdr:rowOff>
    </xdr:from>
    <xdr:to>
      <xdr:col>1</xdr:col>
      <xdr:colOff>276225</xdr:colOff>
      <xdr:row>10</xdr:row>
      <xdr:rowOff>190500</xdr:rowOff>
    </xdr:to>
    <xdr:sp>
      <xdr:nvSpPr>
        <xdr:cNvPr id="13" name="Rectangle 14"/>
        <xdr:cNvSpPr>
          <a:spLocks/>
        </xdr:cNvSpPr>
      </xdr:nvSpPr>
      <xdr:spPr>
        <a:xfrm>
          <a:off x="590550" y="2876550"/>
          <a:ext cx="10477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5</xdr:col>
      <xdr:colOff>552450</xdr:colOff>
      <xdr:row>10</xdr:row>
      <xdr:rowOff>85725</xdr:rowOff>
    </xdr:from>
    <xdr:to>
      <xdr:col>5</xdr:col>
      <xdr:colOff>657225</xdr:colOff>
      <xdr:row>10</xdr:row>
      <xdr:rowOff>200025</xdr:rowOff>
    </xdr:to>
    <xdr:sp>
      <xdr:nvSpPr>
        <xdr:cNvPr id="14" name="Rectangle 15"/>
        <xdr:cNvSpPr>
          <a:spLocks/>
        </xdr:cNvSpPr>
      </xdr:nvSpPr>
      <xdr:spPr>
        <a:xfrm>
          <a:off x="3667125" y="2886075"/>
          <a:ext cx="104775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35</xdr:row>
      <xdr:rowOff>76200</xdr:rowOff>
    </xdr:from>
    <xdr:to>
      <xdr:col>2</xdr:col>
      <xdr:colOff>1076325</xdr:colOff>
      <xdr:row>38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10658475"/>
          <a:ext cx="1943100" cy="666750"/>
        </a:xfrm>
        <a:prstGeom prst="rect">
          <a:avLst/>
        </a:prstGeom>
        <a:solidFill>
          <a:srgbClr val="99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มีปัญหาปรึกษา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สุรสิทธิ์ 
</a:t>
          </a:r>
          <a:r>
            <a:rPr lang="en-US" cap="none" sz="14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089-213-0502</a:t>
          </a:r>
        </a:p>
      </xdr:txBody>
    </xdr:sp>
    <xdr:clientData/>
  </xdr:twoCellAnchor>
  <xdr:twoCellAnchor>
    <xdr:from>
      <xdr:col>4</xdr:col>
      <xdr:colOff>781050</xdr:colOff>
      <xdr:row>33</xdr:row>
      <xdr:rowOff>123825</xdr:rowOff>
    </xdr:from>
    <xdr:to>
      <xdr:col>5</xdr:col>
      <xdr:colOff>1162050</xdr:colOff>
      <xdr:row>36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91100" y="10201275"/>
          <a:ext cx="1200150" cy="714375"/>
        </a:xfrm>
        <a:prstGeom prst="rect">
          <a:avLst/>
        </a:prstGeom>
        <a:solidFill>
          <a:srgbClr val="9999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มีปัญหาปรึกษา
</a:t>
          </a:r>
          <a:r>
            <a:rPr lang="en-US" cap="none" sz="14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สุรสิทธิ์ 
</a:t>
          </a:r>
          <a:r>
            <a:rPr lang="en-US" cap="none" sz="1400" b="0" i="0" u="none" baseline="0">
              <a:solidFill>
                <a:srgbClr val="0000FF"/>
              </a:solidFill>
              <a:latin typeface="Tahoma"/>
              <a:ea typeface="Tahoma"/>
              <a:cs typeface="Tahoma"/>
            </a:rPr>
            <a:t>089-213-0502</a:t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05200" y="1285875"/>
          <a:ext cx="26670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314325</xdr:rowOff>
    </xdr:from>
    <xdr:to>
      <xdr:col>3</xdr:col>
      <xdr:colOff>1190625</xdr:colOff>
      <xdr:row>3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000375" y="1038225"/>
          <a:ext cx="12001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กรอกราคา ลงในช่องนี้</a:t>
          </a:r>
        </a:p>
      </xdr:txBody>
    </xdr:sp>
    <xdr:clientData/>
  </xdr:twoCellAnchor>
  <xdr:twoCellAnchor>
    <xdr:from>
      <xdr:col>3</xdr:col>
      <xdr:colOff>495300</xdr:colOff>
      <xdr:row>3</xdr:row>
      <xdr:rowOff>228600</xdr:rowOff>
    </xdr:from>
    <xdr:to>
      <xdr:col>3</xdr:col>
      <xdr:colOff>762000</xdr:colOff>
      <xdr:row>4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505200" y="1285875"/>
          <a:ext cx="26670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52;&#3585;&#3619;&#3626;&#3641;&#3619;&#3618;&#3660;\&#3585;&#3621;&#3640;&#3656;&#3617;&#3585;&#3635;&#3585;&#3633;&#3610;&#3631;%204\&#3591;&#3634;&#3609;&#3591;&#3610;&#3611;&#3637;%2056\&#3619;&#3634;&#3588;&#3634;&#3585;&#3621;&#3634;&#3591;&#3617;&#3634;&#3605;&#3619;&#3600;&#3634;&#3609;\&#3619;&#3634;&#3588;&#3634;&#3648;&#3627;&#3621;&#3655;&#3585;%20&#3611;&#3619;&#3632;&#3592;&#3635;&#3648;&#3604;&#3639;&#3629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DY FASHION ครั้งที่ 1"/>
      <sheetName val="ขอครุภัณฑ์"/>
      <sheetName val="การตั้งงบ-ราคากลาง"/>
      <sheetName val="ใบกำกับงาน"/>
      <sheetName val="การปัดเศษ"/>
      <sheetName val="ฟอร์ม"/>
      <sheetName val="Factor  F_6%"/>
      <sheetName val="Factor F_7%"/>
      <sheetName val="ค่าเหล็ก"/>
    </sheetNames>
    <sheetDataSet>
      <sheetData sheetId="6">
        <row r="10">
          <cell r="F10">
            <v>500000</v>
          </cell>
        </row>
        <row r="11">
          <cell r="F11">
            <v>1000000</v>
          </cell>
        </row>
        <row r="12">
          <cell r="F12">
            <v>2000000</v>
          </cell>
        </row>
        <row r="13">
          <cell r="F13">
            <v>5000000</v>
          </cell>
        </row>
        <row r="14">
          <cell r="F14">
            <v>10000000</v>
          </cell>
        </row>
        <row r="15">
          <cell r="F15">
            <v>15000000</v>
          </cell>
        </row>
        <row r="16">
          <cell r="F16">
            <v>20000000</v>
          </cell>
        </row>
        <row r="17">
          <cell r="F17">
            <v>25000000</v>
          </cell>
        </row>
        <row r="18">
          <cell r="F18">
            <v>30000000</v>
          </cell>
        </row>
        <row r="19">
          <cell r="F19">
            <v>40000000</v>
          </cell>
        </row>
        <row r="20">
          <cell r="F20">
            <v>50000000</v>
          </cell>
        </row>
        <row r="21">
          <cell r="F21">
            <v>60000000</v>
          </cell>
        </row>
        <row r="22">
          <cell r="F22">
            <v>70000000</v>
          </cell>
        </row>
        <row r="23">
          <cell r="F23">
            <v>80000000</v>
          </cell>
        </row>
        <row r="24">
          <cell r="F24">
            <v>90000000</v>
          </cell>
        </row>
        <row r="25">
          <cell r="F25">
            <v>100000000</v>
          </cell>
        </row>
        <row r="26">
          <cell r="F26">
            <v>150000000</v>
          </cell>
        </row>
        <row r="27">
          <cell r="F27">
            <v>200000000</v>
          </cell>
        </row>
        <row r="28">
          <cell r="F28">
            <v>250000000</v>
          </cell>
        </row>
        <row r="29">
          <cell r="F29">
            <v>300000000</v>
          </cell>
        </row>
        <row r="30">
          <cell r="F30">
            <v>350000000</v>
          </cell>
        </row>
        <row r="31">
          <cell r="F31">
            <v>400000000</v>
          </cell>
        </row>
        <row r="32">
          <cell r="F32">
            <v>500000000</v>
          </cell>
        </row>
        <row r="33">
          <cell r="F33">
            <v>500000001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zoomScalePageLayoutView="0" workbookViewId="0" topLeftCell="A19">
      <selection activeCell="L13" sqref="L13"/>
    </sheetView>
  </sheetViews>
  <sheetFormatPr defaultColWidth="9.16015625" defaultRowHeight="17.25"/>
  <cols>
    <col min="1" max="1" width="7.33203125" style="49" customWidth="1"/>
    <col min="2" max="2" width="7.66015625" style="49" customWidth="1"/>
    <col min="3" max="3" width="13" style="49" customWidth="1"/>
    <col min="4" max="4" width="13.66015625" style="49" customWidth="1"/>
    <col min="5" max="5" width="12.83203125" style="49" customWidth="1"/>
    <col min="6" max="6" width="14.83203125" style="49" customWidth="1"/>
    <col min="7" max="8" width="17" style="49" customWidth="1"/>
    <col min="9" max="9" width="19.66015625" style="49" customWidth="1"/>
    <col min="10" max="10" width="3.33203125" style="49" customWidth="1"/>
    <col min="11" max="11" width="23.16015625" style="49" customWidth="1"/>
    <col min="12" max="16384" width="9.16015625" style="49" customWidth="1"/>
  </cols>
  <sheetData>
    <row r="1" ht="12" customHeight="1"/>
    <row r="2" spans="2:11" ht="36" customHeight="1">
      <c r="B2" s="296" t="s">
        <v>61</v>
      </c>
      <c r="C2" s="296"/>
      <c r="D2" s="296"/>
      <c r="E2" s="296"/>
      <c r="F2" s="296"/>
      <c r="G2" s="296"/>
      <c r="H2" s="296"/>
      <c r="I2" s="296"/>
      <c r="K2" s="45" t="s">
        <v>1</v>
      </c>
    </row>
    <row r="3" spans="2:9" ht="25.5" customHeight="1">
      <c r="B3" s="46" t="s">
        <v>83</v>
      </c>
      <c r="C3" s="47"/>
      <c r="D3" s="47"/>
      <c r="E3" s="47"/>
      <c r="F3" s="8"/>
      <c r="G3" s="8"/>
      <c r="H3" s="8"/>
      <c r="I3" s="8"/>
    </row>
    <row r="4" spans="2:9" ht="21" customHeight="1">
      <c r="B4" s="50" t="s">
        <v>1</v>
      </c>
      <c r="C4" s="51" t="s">
        <v>27</v>
      </c>
      <c r="D4" s="52" t="str">
        <f>'บัญชีวัสดุ-ราคา'!D2</f>
        <v> ปรับปรุงหลังคาสำนักงาน</v>
      </c>
      <c r="E4" s="51"/>
      <c r="F4" s="53"/>
      <c r="G4" s="54"/>
      <c r="H4" s="54"/>
      <c r="I4" s="55"/>
    </row>
    <row r="5" spans="2:9" ht="21" customHeight="1">
      <c r="B5" s="15" t="s">
        <v>1</v>
      </c>
      <c r="C5" s="56" t="s">
        <v>28</v>
      </c>
      <c r="D5" s="57"/>
      <c r="E5" s="57" t="str">
        <f>'บัญชีวัสดุ-ราคา'!D3</f>
        <v> สำนักงานสาธารณสุขจังหวัดสระแก้ว</v>
      </c>
      <c r="F5" s="58"/>
      <c r="G5" s="58"/>
      <c r="H5" s="59"/>
      <c r="I5" s="60"/>
    </row>
    <row r="6" spans="2:9" ht="21" customHeight="1">
      <c r="B6" s="15"/>
      <c r="C6" s="59" t="s">
        <v>29</v>
      </c>
      <c r="D6" s="61"/>
      <c r="E6" s="61"/>
      <c r="F6" s="58" t="s">
        <v>96</v>
      </c>
      <c r="G6" s="62"/>
      <c r="H6" s="58"/>
      <c r="I6" s="63"/>
    </row>
    <row r="7" spans="2:9" ht="21" customHeight="1">
      <c r="B7" s="15"/>
      <c r="C7" s="59" t="s">
        <v>11</v>
      </c>
      <c r="D7" s="64"/>
      <c r="E7" s="61"/>
      <c r="F7" s="56" t="s">
        <v>3</v>
      </c>
      <c r="G7" s="62"/>
      <c r="H7" s="56" t="s">
        <v>6</v>
      </c>
      <c r="I7" s="65" t="s">
        <v>136</v>
      </c>
    </row>
    <row r="8" spans="2:9" ht="21" customHeight="1">
      <c r="B8" s="15"/>
      <c r="C8" s="59" t="s">
        <v>30</v>
      </c>
      <c r="D8" s="61"/>
      <c r="E8" s="66" t="s">
        <v>69</v>
      </c>
      <c r="F8" s="58" t="s">
        <v>1</v>
      </c>
      <c r="G8" s="58" t="s">
        <v>31</v>
      </c>
      <c r="H8" s="56" t="s">
        <v>135</v>
      </c>
      <c r="I8" s="65" t="s">
        <v>8</v>
      </c>
    </row>
    <row r="9" spans="2:9" ht="21" customHeight="1">
      <c r="B9" s="15"/>
      <c r="C9" s="16" t="s">
        <v>70</v>
      </c>
      <c r="D9" s="17"/>
      <c r="E9" s="18"/>
      <c r="F9" s="19"/>
      <c r="G9" s="20"/>
      <c r="H9" s="21" t="s">
        <v>133</v>
      </c>
      <c r="I9" s="60"/>
    </row>
    <row r="10" spans="2:9" ht="21" customHeight="1">
      <c r="B10" s="22"/>
      <c r="C10" s="23" t="s">
        <v>74</v>
      </c>
      <c r="D10" s="24"/>
      <c r="E10" s="25"/>
      <c r="F10" s="26"/>
      <c r="G10" s="27"/>
      <c r="H10" s="27"/>
      <c r="I10" s="67"/>
    </row>
    <row r="11" spans="2:9" ht="21" customHeight="1">
      <c r="B11" s="28"/>
      <c r="C11" s="29" t="s">
        <v>134</v>
      </c>
      <c r="D11" s="30"/>
      <c r="E11" s="30"/>
      <c r="F11" s="31"/>
      <c r="G11" s="31" t="s">
        <v>60</v>
      </c>
      <c r="H11" s="32"/>
      <c r="I11" s="68"/>
    </row>
    <row r="12" spans="2:9" ht="18" customHeight="1">
      <c r="B12" s="6" t="s">
        <v>82</v>
      </c>
      <c r="C12" s="7"/>
      <c r="D12" s="8"/>
      <c r="E12" s="9"/>
      <c r="F12" s="10"/>
      <c r="G12" s="10"/>
      <c r="H12" s="7"/>
      <c r="I12" s="69"/>
    </row>
    <row r="13" spans="2:9" ht="18" customHeight="1">
      <c r="B13" s="33" t="s">
        <v>84</v>
      </c>
      <c r="C13" s="11"/>
      <c r="D13" s="12"/>
      <c r="E13" s="13"/>
      <c r="F13" s="14"/>
      <c r="G13" s="14"/>
      <c r="H13" s="14"/>
      <c r="I13" s="70"/>
    </row>
    <row r="14" spans="2:9" ht="7.5" customHeight="1">
      <c r="B14" s="71"/>
      <c r="C14" s="72"/>
      <c r="D14" s="73"/>
      <c r="E14" s="73"/>
      <c r="F14" s="43"/>
      <c r="G14" s="11"/>
      <c r="H14" s="44"/>
      <c r="I14" s="69"/>
    </row>
    <row r="15" spans="2:9" ht="24.75" customHeight="1">
      <c r="B15" s="297" t="s">
        <v>32</v>
      </c>
      <c r="C15" s="299" t="s">
        <v>12</v>
      </c>
      <c r="D15" s="300"/>
      <c r="E15" s="300"/>
      <c r="F15" s="301"/>
      <c r="G15" s="299" t="s">
        <v>72</v>
      </c>
      <c r="H15" s="305"/>
      <c r="I15" s="297" t="s">
        <v>10</v>
      </c>
    </row>
    <row r="16" spans="2:9" ht="22.5" customHeight="1">
      <c r="B16" s="298"/>
      <c r="C16" s="302"/>
      <c r="D16" s="303"/>
      <c r="E16" s="303"/>
      <c r="F16" s="304"/>
      <c r="G16" s="306"/>
      <c r="H16" s="307"/>
      <c r="I16" s="298"/>
    </row>
    <row r="17" spans="2:9" ht="23.25" customHeight="1">
      <c r="B17" s="74">
        <v>1</v>
      </c>
      <c r="C17" s="75" t="s">
        <v>33</v>
      </c>
      <c r="D17" s="76"/>
      <c r="E17" s="77"/>
      <c r="F17" s="77"/>
      <c r="G17" s="78"/>
      <c r="H17" s="79">
        <f>'หมวดงาน-1'!F12</f>
        <v>1771138.0322</v>
      </c>
      <c r="I17" s="80"/>
    </row>
    <row r="18" spans="2:9" ht="23.25" customHeight="1">
      <c r="B18" s="81"/>
      <c r="C18" s="82" t="s">
        <v>34</v>
      </c>
      <c r="D18" s="31"/>
      <c r="E18" s="83"/>
      <c r="F18" s="84">
        <f>Sheet1!C14</f>
        <v>1.3038</v>
      </c>
      <c r="G18" s="85"/>
      <c r="H18" s="85">
        <f>H17*F18</f>
        <v>2309209.7663823604</v>
      </c>
      <c r="I18" s="86"/>
    </row>
    <row r="19" spans="2:9" ht="23.25" customHeight="1">
      <c r="B19" s="88"/>
      <c r="C19" s="58"/>
      <c r="D19" s="89"/>
      <c r="E19" s="89"/>
      <c r="F19" s="90"/>
      <c r="G19" s="87"/>
      <c r="H19" s="87"/>
      <c r="I19" s="86"/>
    </row>
    <row r="20" spans="2:9" ht="25.5" customHeight="1" thickBot="1">
      <c r="B20" s="91" t="s">
        <v>17</v>
      </c>
      <c r="C20" s="92"/>
      <c r="D20" s="93"/>
      <c r="E20" s="93"/>
      <c r="F20" s="94"/>
      <c r="G20" s="95"/>
      <c r="H20" s="95">
        <f>H18</f>
        <v>2309209.7663823604</v>
      </c>
      <c r="I20" s="80"/>
    </row>
    <row r="21" spans="2:9" ht="25.5" customHeight="1" thickBot="1" thickTop="1">
      <c r="B21" s="96" t="s">
        <v>59</v>
      </c>
      <c r="C21" s="97"/>
      <c r="D21" s="98"/>
      <c r="E21" s="98"/>
      <c r="F21" s="11"/>
      <c r="G21" s="99"/>
      <c r="H21" s="100">
        <v>2300000</v>
      </c>
      <c r="I21" s="101" t="s">
        <v>1</v>
      </c>
    </row>
    <row r="22" spans="2:11" ht="25.5" customHeight="1" thickBot="1" thickTop="1">
      <c r="B22" s="355"/>
      <c r="C22" s="356"/>
      <c r="D22" s="98" t="s">
        <v>131</v>
      </c>
      <c r="E22" s="98"/>
      <c r="F22" s="11"/>
      <c r="G22" s="357" t="str">
        <f>_xlfn.BAHTTEXT(H21)</f>
        <v>สองล้านสามแสนบาทถ้วน</v>
      </c>
      <c r="H22" s="358"/>
      <c r="I22" s="359"/>
      <c r="K22" s="360"/>
    </row>
    <row r="23" spans="2:11" ht="25.5" customHeight="1" thickTop="1">
      <c r="B23" s="102"/>
      <c r="C23" s="103" t="s">
        <v>6</v>
      </c>
      <c r="D23" s="104">
        <v>996.5</v>
      </c>
      <c r="E23" s="105" t="s">
        <v>7</v>
      </c>
      <c r="F23" s="106" t="s">
        <v>57</v>
      </c>
      <c r="G23" s="107">
        <f>G21/D23</f>
        <v>0</v>
      </c>
      <c r="H23" s="108">
        <f>H21/D23</f>
        <v>2308.078273958856</v>
      </c>
      <c r="I23" s="109" t="s">
        <v>58</v>
      </c>
      <c r="K23" s="110"/>
    </row>
    <row r="24" spans="2:9" ht="12.75" customHeight="1">
      <c r="B24" s="111"/>
      <c r="C24" s="112"/>
      <c r="D24" s="113"/>
      <c r="E24" s="113"/>
      <c r="F24" s="113"/>
      <c r="G24" s="114"/>
      <c r="H24" s="114"/>
      <c r="I24" s="115"/>
    </row>
    <row r="25" spans="2:9" ht="24" customHeight="1">
      <c r="B25" s="34"/>
      <c r="C25" s="35"/>
      <c r="D25" s="35"/>
      <c r="E25" s="34"/>
      <c r="F25" s="34"/>
      <c r="G25" s="36"/>
      <c r="H25" s="37"/>
      <c r="I25" s="38"/>
    </row>
    <row r="26" spans="2:12" s="269" customFormat="1" ht="25.5" customHeight="1">
      <c r="B26" s="270"/>
      <c r="C26" s="271"/>
      <c r="D26" s="272"/>
      <c r="E26" s="273"/>
      <c r="F26" s="39" t="s">
        <v>86</v>
      </c>
      <c r="G26" s="274"/>
      <c r="H26" s="274"/>
      <c r="I26" s="275"/>
      <c r="J26" s="275"/>
      <c r="L26" s="276"/>
    </row>
    <row r="27" spans="2:12" s="269" customFormat="1" ht="25.5" customHeight="1">
      <c r="B27" s="270"/>
      <c r="C27" s="271"/>
      <c r="D27" s="272"/>
      <c r="E27" s="273"/>
      <c r="F27" s="41" t="s">
        <v>87</v>
      </c>
      <c r="G27" s="274"/>
      <c r="H27" s="274"/>
      <c r="I27" s="275"/>
      <c r="J27" s="275"/>
      <c r="L27" s="276"/>
    </row>
    <row r="28" spans="2:10" s="277" customFormat="1" ht="14.25" customHeight="1">
      <c r="B28" s="278"/>
      <c r="C28" s="279"/>
      <c r="D28" s="279"/>
      <c r="E28" s="280"/>
      <c r="F28" s="41" t="s">
        <v>88</v>
      </c>
      <c r="G28" s="281"/>
      <c r="H28" s="278"/>
      <c r="I28" s="38"/>
      <c r="J28" s="282"/>
    </row>
    <row r="29" spans="2:10" s="277" customFormat="1" ht="14.25" customHeight="1">
      <c r="B29" s="278"/>
      <c r="C29" s="279"/>
      <c r="D29" s="279"/>
      <c r="E29" s="280"/>
      <c r="F29" s="41"/>
      <c r="G29" s="281"/>
      <c r="H29" s="278"/>
      <c r="I29" s="38"/>
      <c r="J29" s="282"/>
    </row>
    <row r="30" spans="1:9" s="284" customFormat="1" ht="19.5" customHeight="1">
      <c r="A30" s="39"/>
      <c r="B30" s="40"/>
      <c r="C30" s="41"/>
      <c r="D30" s="41"/>
      <c r="E30" s="39"/>
      <c r="F30" s="39" t="s">
        <v>89</v>
      </c>
      <c r="G30" s="39"/>
      <c r="H30" s="283"/>
      <c r="I30" s="38"/>
    </row>
    <row r="31" spans="1:9" s="284" customFormat="1" ht="19.5" customHeight="1">
      <c r="A31" s="42"/>
      <c r="B31" s="42"/>
      <c r="C31" s="42"/>
      <c r="D31" s="42"/>
      <c r="E31" s="41"/>
      <c r="F31" s="41" t="s">
        <v>90</v>
      </c>
      <c r="G31" s="41"/>
      <c r="H31" s="283"/>
      <c r="I31" s="285"/>
    </row>
    <row r="32" spans="1:9" s="284" customFormat="1" ht="19.5" customHeight="1">
      <c r="A32" s="42"/>
      <c r="B32" s="42"/>
      <c r="C32" s="42"/>
      <c r="D32" s="42"/>
      <c r="E32" s="41"/>
      <c r="F32" s="41" t="s">
        <v>91</v>
      </c>
      <c r="G32" s="41"/>
      <c r="H32" s="283"/>
      <c r="I32" s="285"/>
    </row>
    <row r="33" spans="1:9" s="284" customFormat="1" ht="7.5" customHeight="1">
      <c r="A33" s="42"/>
      <c r="B33" s="8"/>
      <c r="C33" s="42"/>
      <c r="D33" s="42"/>
      <c r="E33" s="41"/>
      <c r="F33" s="41"/>
      <c r="G33" s="41"/>
      <c r="H33" s="49"/>
      <c r="I33" s="285"/>
    </row>
    <row r="34" spans="1:9" s="284" customFormat="1" ht="19.5" customHeight="1">
      <c r="A34" s="286"/>
      <c r="B34" s="8"/>
      <c r="C34" s="8"/>
      <c r="D34" s="287"/>
      <c r="E34" s="8"/>
      <c r="F34" s="39" t="s">
        <v>92</v>
      </c>
      <c r="G34" s="49"/>
      <c r="H34" s="49"/>
      <c r="I34" s="285"/>
    </row>
    <row r="35" spans="1:9" s="284" customFormat="1" ht="19.5" customHeight="1">
      <c r="A35" s="286"/>
      <c r="B35" s="8"/>
      <c r="C35" s="8"/>
      <c r="D35" s="287"/>
      <c r="E35" s="8"/>
      <c r="F35" s="41" t="s">
        <v>93</v>
      </c>
      <c r="G35" s="49"/>
      <c r="H35" s="49"/>
      <c r="I35" s="285"/>
    </row>
    <row r="36" spans="1:9" s="284" customFormat="1" ht="19.5" customHeight="1">
      <c r="A36" s="286"/>
      <c r="B36" s="8"/>
      <c r="C36" s="8"/>
      <c r="D36" s="287"/>
      <c r="E36" s="8"/>
      <c r="F36" s="41" t="s">
        <v>94</v>
      </c>
      <c r="G36" s="49"/>
      <c r="H36" s="49"/>
      <c r="I36" s="285"/>
    </row>
    <row r="37" spans="3:4" ht="19.5" customHeight="1">
      <c r="C37" s="48"/>
      <c r="D37" s="48"/>
    </row>
  </sheetData>
  <sheetProtection/>
  <mergeCells count="6">
    <mergeCell ref="B2:I2"/>
    <mergeCell ref="B15:B16"/>
    <mergeCell ref="C15:F16"/>
    <mergeCell ref="I15:I16"/>
    <mergeCell ref="G15:H16"/>
    <mergeCell ref="G22:I22"/>
  </mergeCells>
  <printOptions/>
  <pageMargins left="0.44" right="0.13" top="0.57" bottom="0.41" header="0.31" footer="0.39"/>
  <pageSetup horizontalDpi="300" verticalDpi="300" orientation="portrait" paperSize="9" scale="95" r:id="rId2"/>
  <headerFooter alignWithMargins="0">
    <oddHeader>&amp;Rแบบ ปร.6 (ปร.5ก+ปร.5ข)
แผ่นที่   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PageLayoutView="0" workbookViewId="0" topLeftCell="A1">
      <selection activeCell="D16" sqref="D16"/>
    </sheetView>
  </sheetViews>
  <sheetFormatPr defaultColWidth="9.16015625" defaultRowHeight="17.25"/>
  <cols>
    <col min="1" max="1" width="2.5" style="8" customWidth="1"/>
    <col min="2" max="2" width="6.16015625" style="8" customWidth="1"/>
    <col min="3" max="3" width="8.16015625" style="8" customWidth="1"/>
    <col min="4" max="4" width="60.66015625" style="8" customWidth="1"/>
    <col min="5" max="6" width="14.66015625" style="8" customWidth="1"/>
    <col min="7" max="7" width="12.83203125" style="8" customWidth="1"/>
    <col min="8" max="16384" width="9.16015625" style="8" customWidth="1"/>
  </cols>
  <sheetData>
    <row r="1" ht="19.5" customHeight="1"/>
    <row r="2" spans="2:7" ht="32.25" customHeight="1">
      <c r="B2" s="308" t="s">
        <v>61</v>
      </c>
      <c r="C2" s="308"/>
      <c r="D2" s="308"/>
      <c r="E2" s="308"/>
      <c r="F2" s="308"/>
      <c r="G2" s="308"/>
    </row>
    <row r="3" spans="2:7" ht="23.25" customHeight="1">
      <c r="B3" s="118" t="s">
        <v>0</v>
      </c>
      <c r="C3" s="187"/>
      <c r="D3" s="138" t="str">
        <f>'บัญชีวัสดุ-ราคา'!D2</f>
        <v> ปรับปรุงหลังคาสำนักงาน</v>
      </c>
      <c r="E3" s="133" t="s">
        <v>22</v>
      </c>
      <c r="F3" s="188"/>
      <c r="G3" s="134"/>
    </row>
    <row r="4" spans="2:7" ht="23.25" customHeight="1">
      <c r="B4" s="118" t="s">
        <v>2</v>
      </c>
      <c r="C4" s="189"/>
      <c r="D4" s="156" t="str">
        <f>'บัญชีวัสดุ-ราคา'!D3</f>
        <v> สำนักงานสาธารณสุขจังหวัดสระแก้ว</v>
      </c>
      <c r="E4" s="140" t="s">
        <v>3</v>
      </c>
      <c r="F4" s="190"/>
      <c r="G4" s="191"/>
    </row>
    <row r="5" spans="2:7" ht="23.25" customHeight="1">
      <c r="B5" s="184" t="s">
        <v>9</v>
      </c>
      <c r="C5" s="309" t="s">
        <v>12</v>
      </c>
      <c r="D5" s="310"/>
      <c r="E5" s="311" t="s">
        <v>23</v>
      </c>
      <c r="F5" s="312"/>
      <c r="G5" s="184" t="s">
        <v>10</v>
      </c>
    </row>
    <row r="6" spans="2:7" ht="23.25" customHeight="1">
      <c r="B6" s="186" t="s">
        <v>1</v>
      </c>
      <c r="C6" s="246" t="s">
        <v>1</v>
      </c>
      <c r="D6" s="247" t="s">
        <v>1</v>
      </c>
      <c r="E6" s="185" t="s">
        <v>24</v>
      </c>
      <c r="F6" s="185" t="s">
        <v>25</v>
      </c>
      <c r="G6" s="186" t="s">
        <v>1</v>
      </c>
    </row>
    <row r="7" spans="2:7" ht="22.5" customHeight="1">
      <c r="B7" s="162"/>
      <c r="C7" s="139"/>
      <c r="D7" s="192" t="s">
        <v>71</v>
      </c>
      <c r="E7" s="163"/>
      <c r="F7" s="163">
        <f>'บัญชีวัสดุ-ราคา'!K11</f>
        <v>52200</v>
      </c>
      <c r="G7" s="193"/>
    </row>
    <row r="8" spans="2:7" ht="22.5" customHeight="1">
      <c r="B8" s="162"/>
      <c r="C8" s="192"/>
      <c r="D8" s="194" t="s">
        <v>118</v>
      </c>
      <c r="E8" s="163"/>
      <c r="F8" s="163">
        <f>'บัญชีวัสดุ-ราคา'!K21</f>
        <v>556552.0322</v>
      </c>
      <c r="G8" s="193"/>
    </row>
    <row r="9" spans="2:7" ht="22.5" customHeight="1">
      <c r="B9" s="162"/>
      <c r="C9" s="192"/>
      <c r="D9" s="194" t="s">
        <v>119</v>
      </c>
      <c r="E9" s="163"/>
      <c r="F9" s="163">
        <f>'บัญชีวัสดุ-ราคา'!K41</f>
        <v>1018836</v>
      </c>
      <c r="G9" s="193"/>
    </row>
    <row r="10" spans="2:7" ht="22.5" customHeight="1">
      <c r="B10" s="162"/>
      <c r="C10" s="192"/>
      <c r="D10" s="194" t="s">
        <v>80</v>
      </c>
      <c r="E10" s="163"/>
      <c r="F10" s="163">
        <f>'บัญชีวัสดุ-ราคา'!K46</f>
        <v>143550</v>
      </c>
      <c r="G10" s="193"/>
    </row>
    <row r="11" spans="2:7" ht="22.5" customHeight="1">
      <c r="B11" s="195"/>
      <c r="C11" s="165"/>
      <c r="D11" s="165"/>
      <c r="E11" s="196"/>
      <c r="F11" s="157"/>
      <c r="G11" s="197"/>
    </row>
    <row r="12" spans="2:7" ht="22.5" customHeight="1">
      <c r="B12" s="146" t="s">
        <v>1</v>
      </c>
      <c r="C12" s="198" t="s">
        <v>1</v>
      </c>
      <c r="D12" s="199" t="s">
        <v>26</v>
      </c>
      <c r="E12" s="200"/>
      <c r="F12" s="200">
        <f>SUM(F7:F11)</f>
        <v>1771138.0322</v>
      </c>
      <c r="G12" s="201" t="s">
        <v>1</v>
      </c>
    </row>
  </sheetData>
  <sheetProtection/>
  <mergeCells count="3">
    <mergeCell ref="B2:G2"/>
    <mergeCell ref="C5:D5"/>
    <mergeCell ref="E5:F5"/>
  </mergeCells>
  <printOptions/>
  <pageMargins left="0.35433070866141736" right="0.2362204724409449" top="0.8267716535433072" bottom="0.6299212598425197" header="0.4330708661417323" footer="0.5905511811023623"/>
  <pageSetup horizontalDpi="300" verticalDpi="300" orientation="portrait" paperSize="9" scale="95" r:id="rId1"/>
  <headerFooter alignWithMargins="0">
    <oddHeader>&amp;Rแบบ ปร.4
แผ่นที่  &amp;P/2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N59"/>
  <sheetViews>
    <sheetView showGridLines="0" tabSelected="1" zoomScalePageLayoutView="0" workbookViewId="0" topLeftCell="A1">
      <selection activeCell="O13" sqref="O13"/>
    </sheetView>
  </sheetViews>
  <sheetFormatPr defaultColWidth="9.16015625" defaultRowHeight="17.25"/>
  <cols>
    <col min="1" max="1" width="6.83203125" style="42" customWidth="1"/>
    <col min="2" max="2" width="5.83203125" style="42" customWidth="1"/>
    <col min="3" max="3" width="9.66015625" style="165" customWidth="1"/>
    <col min="4" max="4" width="46.66015625" style="42" customWidth="1"/>
    <col min="5" max="5" width="6.83203125" style="42" customWidth="1"/>
    <col min="6" max="6" width="9.83203125" style="42" customWidth="1"/>
    <col min="7" max="7" width="9.66015625" style="181" customWidth="1"/>
    <col min="8" max="8" width="11.33203125" style="181" customWidth="1"/>
    <col min="9" max="9" width="10.33203125" style="181" customWidth="1"/>
    <col min="10" max="10" width="10.83203125" style="159" customWidth="1"/>
    <col min="11" max="11" width="13.16015625" style="159" customWidth="1"/>
    <col min="12" max="12" width="6" style="42" customWidth="1"/>
    <col min="13" max="13" width="10.33203125" style="159" customWidth="1"/>
    <col min="14" max="14" width="14.66015625" style="151" customWidth="1"/>
    <col min="15" max="16384" width="9.16015625" style="42" customWidth="1"/>
  </cols>
  <sheetData>
    <row r="1" spans="2:14" ht="30" customHeight="1">
      <c r="B1" s="116" t="s">
        <v>61</v>
      </c>
      <c r="C1" s="128"/>
      <c r="D1" s="128"/>
      <c r="E1" s="128"/>
      <c r="F1" s="129"/>
      <c r="G1" s="128"/>
      <c r="H1" s="128"/>
      <c r="I1" s="128"/>
      <c r="J1" s="128"/>
      <c r="K1" s="128"/>
      <c r="M1" s="42"/>
      <c r="N1" s="42"/>
    </row>
    <row r="2" spans="2:14" ht="21" customHeight="1">
      <c r="B2" s="118" t="s">
        <v>0</v>
      </c>
      <c r="C2" s="130"/>
      <c r="D2" s="117" t="s">
        <v>85</v>
      </c>
      <c r="E2" s="131"/>
      <c r="F2" s="132"/>
      <c r="G2" s="132"/>
      <c r="H2" s="132"/>
      <c r="I2" s="133" t="s">
        <v>21</v>
      </c>
      <c r="J2" s="321"/>
      <c r="K2" s="322"/>
      <c r="M2" s="42"/>
      <c r="N2" s="42"/>
    </row>
    <row r="3" spans="2:14" ht="21" customHeight="1">
      <c r="B3" s="118" t="s">
        <v>2</v>
      </c>
      <c r="C3" s="135"/>
      <c r="D3" s="136" t="s">
        <v>68</v>
      </c>
      <c r="E3" s="137"/>
      <c r="F3" s="132"/>
      <c r="G3" s="138"/>
      <c r="H3" s="139"/>
      <c r="I3" s="140" t="s">
        <v>3</v>
      </c>
      <c r="J3" s="141"/>
      <c r="K3" s="142"/>
      <c r="M3" s="42"/>
      <c r="N3" s="42"/>
    </row>
    <row r="4" spans="2:14" ht="21" customHeight="1">
      <c r="B4" s="127" t="s">
        <v>4</v>
      </c>
      <c r="C4" s="239"/>
      <c r="D4" s="127" t="s">
        <v>132</v>
      </c>
      <c r="E4" s="240" t="s">
        <v>5</v>
      </c>
      <c r="F4" s="144"/>
      <c r="G4" s="241"/>
      <c r="H4" s="242"/>
      <c r="I4" s="243" t="s">
        <v>6</v>
      </c>
      <c r="J4" s="244">
        <v>997</v>
      </c>
      <c r="K4" s="245" t="s">
        <v>7</v>
      </c>
      <c r="M4" s="42"/>
      <c r="N4" s="42"/>
    </row>
    <row r="5" spans="2:14" ht="8.25" customHeight="1">
      <c r="B5" s="121"/>
      <c r="C5" s="119"/>
      <c r="D5" s="119"/>
      <c r="E5" s="120"/>
      <c r="F5" s="119"/>
      <c r="G5" s="119"/>
      <c r="H5" s="121"/>
      <c r="I5" s="120"/>
      <c r="J5" s="122"/>
      <c r="K5" s="120" t="s">
        <v>1</v>
      </c>
      <c r="M5" s="42"/>
      <c r="N5" s="42"/>
    </row>
    <row r="6" spans="2:14" ht="21" customHeight="1">
      <c r="B6" s="313" t="s">
        <v>9</v>
      </c>
      <c r="C6" s="315" t="s">
        <v>12</v>
      </c>
      <c r="D6" s="316"/>
      <c r="E6" s="313" t="s">
        <v>13</v>
      </c>
      <c r="F6" s="313" t="s">
        <v>14</v>
      </c>
      <c r="G6" s="123" t="s">
        <v>15</v>
      </c>
      <c r="H6" s="124"/>
      <c r="I6" s="125" t="s">
        <v>16</v>
      </c>
      <c r="J6" s="126"/>
      <c r="K6" s="313" t="s">
        <v>17</v>
      </c>
      <c r="M6" s="42"/>
      <c r="N6" s="42"/>
    </row>
    <row r="7" spans="2:14" ht="21" customHeight="1">
      <c r="B7" s="314"/>
      <c r="C7" s="317"/>
      <c r="D7" s="318"/>
      <c r="E7" s="314"/>
      <c r="F7" s="314"/>
      <c r="G7" s="145" t="s">
        <v>18</v>
      </c>
      <c r="H7" s="146" t="s">
        <v>19</v>
      </c>
      <c r="I7" s="145" t="s">
        <v>18</v>
      </c>
      <c r="J7" s="146" t="s">
        <v>19</v>
      </c>
      <c r="K7" s="314"/>
      <c r="M7" s="42"/>
      <c r="N7" s="42"/>
    </row>
    <row r="8" spans="2:14" ht="21" customHeight="1">
      <c r="B8" s="147" t="s">
        <v>1</v>
      </c>
      <c r="C8" s="342" t="s">
        <v>77</v>
      </c>
      <c r="D8" s="343"/>
      <c r="E8" s="158"/>
      <c r="F8" s="149" t="s">
        <v>1</v>
      </c>
      <c r="G8" s="148"/>
      <c r="H8" s="148"/>
      <c r="I8" s="148"/>
      <c r="J8" s="148"/>
      <c r="K8" s="148"/>
      <c r="M8" s="42"/>
      <c r="N8" s="42"/>
    </row>
    <row r="9" spans="2:14" ht="21" customHeight="1">
      <c r="B9" s="147">
        <v>1</v>
      </c>
      <c r="C9" s="143" t="s">
        <v>112</v>
      </c>
      <c r="D9" s="150"/>
      <c r="E9" s="147" t="s">
        <v>7</v>
      </c>
      <c r="F9" s="149">
        <v>700</v>
      </c>
      <c r="G9" s="350">
        <v>0</v>
      </c>
      <c r="H9" s="350">
        <v>0</v>
      </c>
      <c r="I9" s="148">
        <v>50</v>
      </c>
      <c r="J9" s="148">
        <f>+F9*I9</f>
        <v>35000</v>
      </c>
      <c r="K9" s="148">
        <f>+H9+J9</f>
        <v>35000</v>
      </c>
      <c r="M9" s="42"/>
      <c r="N9" s="42"/>
    </row>
    <row r="10" spans="2:14" ht="21" customHeight="1">
      <c r="B10" s="147">
        <v>2</v>
      </c>
      <c r="C10" s="143" t="s">
        <v>113</v>
      </c>
      <c r="D10" s="150"/>
      <c r="E10" s="147" t="s">
        <v>7</v>
      </c>
      <c r="F10" s="149">
        <v>860</v>
      </c>
      <c r="G10" s="350">
        <v>0</v>
      </c>
      <c r="H10" s="350">
        <v>0</v>
      </c>
      <c r="I10" s="148">
        <v>20</v>
      </c>
      <c r="J10" s="148">
        <f>+F10*I10</f>
        <v>17200</v>
      </c>
      <c r="K10" s="148">
        <f>+H10+J10</f>
        <v>17200</v>
      </c>
      <c r="M10" s="42"/>
      <c r="N10" s="42"/>
    </row>
    <row r="11" spans="2:14" s="155" customFormat="1" ht="21" customHeight="1">
      <c r="B11" s="152"/>
      <c r="C11" s="323" t="s">
        <v>20</v>
      </c>
      <c r="D11" s="326"/>
      <c r="E11" s="152"/>
      <c r="F11" s="153"/>
      <c r="G11" s="154"/>
      <c r="H11" s="154">
        <f>SUM(H9:H10)</f>
        <v>0</v>
      </c>
      <c r="I11" s="154"/>
      <c r="J11" s="154">
        <f>SUM(J9:J10)</f>
        <v>52200</v>
      </c>
      <c r="K11" s="154">
        <f>SUM(K9:K10)</f>
        <v>52200</v>
      </c>
      <c r="M11" s="160"/>
      <c r="N11" s="161"/>
    </row>
    <row r="12" spans="2:11" s="8" customFormat="1" ht="21" customHeight="1">
      <c r="B12" s="252"/>
      <c r="C12" s="344" t="s">
        <v>115</v>
      </c>
      <c r="D12" s="345"/>
      <c r="E12" s="252"/>
      <c r="F12" s="253"/>
      <c r="G12" s="264"/>
      <c r="H12" s="254"/>
      <c r="I12" s="266"/>
      <c r="J12" s="255"/>
      <c r="K12" s="254"/>
    </row>
    <row r="13" spans="2:11" s="8" customFormat="1" ht="21" customHeight="1">
      <c r="B13" s="256">
        <v>1</v>
      </c>
      <c r="C13" s="56" t="s">
        <v>104</v>
      </c>
      <c r="D13" s="61"/>
      <c r="E13" s="340" t="s">
        <v>78</v>
      </c>
      <c r="F13" s="338">
        <v>637.44</v>
      </c>
      <c r="G13" s="338">
        <v>20</v>
      </c>
      <c r="H13" s="257">
        <f>F13*G13</f>
        <v>12748.800000000001</v>
      </c>
      <c r="I13" s="338">
        <v>12</v>
      </c>
      <c r="J13" s="258">
        <f>F13*I13</f>
        <v>7649.280000000001</v>
      </c>
      <c r="K13" s="257">
        <f>F13*(G13+I13)</f>
        <v>20398.08</v>
      </c>
    </row>
    <row r="14" spans="2:11" s="8" customFormat="1" ht="21" customHeight="1">
      <c r="B14" s="256">
        <v>2</v>
      </c>
      <c r="C14" s="337" t="s">
        <v>105</v>
      </c>
      <c r="D14" s="61"/>
      <c r="E14" s="340" t="s">
        <v>78</v>
      </c>
      <c r="F14" s="338">
        <v>1437.14</v>
      </c>
      <c r="G14" s="338">
        <v>30.1</v>
      </c>
      <c r="H14" s="257">
        <f>F14*G14</f>
        <v>43257.914000000004</v>
      </c>
      <c r="I14" s="338">
        <v>12</v>
      </c>
      <c r="J14" s="258">
        <f>F14*I14</f>
        <v>17245.68</v>
      </c>
      <c r="K14" s="257">
        <f>F14*(G14+I14)</f>
        <v>60503.594000000005</v>
      </c>
    </row>
    <row r="15" spans="2:11" s="8" customFormat="1" ht="21" customHeight="1">
      <c r="B15" s="256">
        <v>3</v>
      </c>
      <c r="C15" s="337" t="s">
        <v>106</v>
      </c>
      <c r="D15" s="61"/>
      <c r="E15" s="340" t="s">
        <v>78</v>
      </c>
      <c r="F15" s="338">
        <v>3019.13</v>
      </c>
      <c r="G15" s="338">
        <v>33.54</v>
      </c>
      <c r="H15" s="257">
        <f>F15*G15</f>
        <v>101261.6202</v>
      </c>
      <c r="I15" s="338">
        <v>12</v>
      </c>
      <c r="J15" s="258">
        <f>F15*I15</f>
        <v>36229.56</v>
      </c>
      <c r="K15" s="257">
        <f>F15*(G15+I15)</f>
        <v>137491.1802</v>
      </c>
    </row>
    <row r="16" spans="2:11" s="8" customFormat="1" ht="21" customHeight="1">
      <c r="B16" s="256">
        <v>4</v>
      </c>
      <c r="C16" s="337" t="s">
        <v>107</v>
      </c>
      <c r="D16" s="61"/>
      <c r="E16" s="340" t="s">
        <v>78</v>
      </c>
      <c r="F16" s="338">
        <v>2712.9</v>
      </c>
      <c r="G16" s="338">
        <v>30.32</v>
      </c>
      <c r="H16" s="257">
        <f>F16*G16</f>
        <v>82255.128</v>
      </c>
      <c r="I16" s="338">
        <v>12</v>
      </c>
      <c r="J16" s="258">
        <f>F16*I16</f>
        <v>32554.800000000003</v>
      </c>
      <c r="K16" s="257">
        <f>F16*(G16+I16)</f>
        <v>114809.928</v>
      </c>
    </row>
    <row r="17" spans="2:11" s="8" customFormat="1" ht="21" customHeight="1">
      <c r="B17" s="256">
        <v>5</v>
      </c>
      <c r="C17" s="337" t="s">
        <v>108</v>
      </c>
      <c r="D17" s="61"/>
      <c r="E17" s="340" t="s">
        <v>78</v>
      </c>
      <c r="F17" s="338">
        <v>4702.5</v>
      </c>
      <c r="G17" s="338">
        <v>33.7</v>
      </c>
      <c r="H17" s="257">
        <f>F17*G17</f>
        <v>158474.25</v>
      </c>
      <c r="I17" s="338">
        <v>10</v>
      </c>
      <c r="J17" s="258">
        <f>F17*I17</f>
        <v>47025</v>
      </c>
      <c r="K17" s="257">
        <f>F17*(G17+I17)</f>
        <v>205499.25</v>
      </c>
    </row>
    <row r="18" spans="2:11" s="8" customFormat="1" ht="21" customHeight="1">
      <c r="B18" s="256">
        <v>6</v>
      </c>
      <c r="C18" s="337" t="s">
        <v>109</v>
      </c>
      <c r="D18" s="61"/>
      <c r="E18" s="340" t="s">
        <v>75</v>
      </c>
      <c r="F18" s="339">
        <v>12</v>
      </c>
      <c r="G18" s="338">
        <v>100</v>
      </c>
      <c r="H18" s="257">
        <f>F18*G18</f>
        <v>1200</v>
      </c>
      <c r="I18" s="351">
        <v>0</v>
      </c>
      <c r="J18" s="258">
        <f>F18*I18</f>
        <v>0</v>
      </c>
      <c r="K18" s="257">
        <f>F18*(G18+I18)</f>
        <v>1200</v>
      </c>
    </row>
    <row r="19" spans="2:11" s="8" customFormat="1" ht="21" customHeight="1">
      <c r="B19" s="256">
        <v>7</v>
      </c>
      <c r="C19" s="337" t="s">
        <v>110</v>
      </c>
      <c r="D19" s="61"/>
      <c r="E19" s="340" t="s">
        <v>75</v>
      </c>
      <c r="F19" s="339">
        <v>74</v>
      </c>
      <c r="G19" s="338">
        <v>150</v>
      </c>
      <c r="H19" s="257">
        <f>F19*G19</f>
        <v>11100</v>
      </c>
      <c r="I19" s="351">
        <v>0</v>
      </c>
      <c r="J19" s="258">
        <f>F19*I19</f>
        <v>0</v>
      </c>
      <c r="K19" s="257">
        <f>F19*(G19+I19)</f>
        <v>11100</v>
      </c>
    </row>
    <row r="20" spans="2:11" s="8" customFormat="1" ht="21" customHeight="1">
      <c r="B20" s="256">
        <v>8</v>
      </c>
      <c r="C20" s="337" t="s">
        <v>111</v>
      </c>
      <c r="D20" s="61"/>
      <c r="E20" s="340" t="s">
        <v>75</v>
      </c>
      <c r="F20" s="339">
        <v>222</v>
      </c>
      <c r="G20" s="338">
        <v>25</v>
      </c>
      <c r="H20" s="257">
        <f>F20*G20</f>
        <v>5550</v>
      </c>
      <c r="I20" s="351">
        <v>0</v>
      </c>
      <c r="J20" s="258">
        <f>F20*I20</f>
        <v>0</v>
      </c>
      <c r="K20" s="257">
        <f>F20*(G20+I20)</f>
        <v>5550</v>
      </c>
    </row>
    <row r="21" spans="2:11" s="8" customFormat="1" ht="21" customHeight="1">
      <c r="B21" s="256"/>
      <c r="C21" s="324" t="s">
        <v>20</v>
      </c>
      <c r="D21" s="325"/>
      <c r="E21" s="259"/>
      <c r="F21" s="260"/>
      <c r="G21" s="261"/>
      <c r="H21" s="262">
        <f>SUM(H13:H20)</f>
        <v>415847.7122</v>
      </c>
      <c r="I21" s="263"/>
      <c r="J21" s="262">
        <f>SUM(J13:J20)</f>
        <v>140704.32</v>
      </c>
      <c r="K21" s="262">
        <f>SUM(K13:K20)</f>
        <v>556552.0322</v>
      </c>
    </row>
    <row r="22" spans="2:14" ht="21" customHeight="1">
      <c r="B22" s="162" t="s">
        <v>1</v>
      </c>
      <c r="C22" s="346" t="s">
        <v>117</v>
      </c>
      <c r="D22" s="347"/>
      <c r="E22" s="162"/>
      <c r="F22" s="163" t="s">
        <v>1</v>
      </c>
      <c r="G22" s="164"/>
      <c r="H22" s="164"/>
      <c r="I22" s="164"/>
      <c r="J22" s="164"/>
      <c r="K22" s="164"/>
      <c r="M22" s="42"/>
      <c r="N22" s="42"/>
    </row>
    <row r="23" spans="2:14" ht="21" customHeight="1">
      <c r="B23" s="162">
        <v>1</v>
      </c>
      <c r="C23" s="118" t="s">
        <v>116</v>
      </c>
      <c r="D23" s="341"/>
      <c r="E23" s="162"/>
      <c r="F23" s="163"/>
      <c r="G23" s="164"/>
      <c r="H23" s="164"/>
      <c r="I23" s="164"/>
      <c r="J23" s="164"/>
      <c r="K23" s="164"/>
      <c r="M23" s="42"/>
      <c r="N23" s="42"/>
    </row>
    <row r="24" spans="2:11" ht="21" customHeight="1">
      <c r="B24" s="147"/>
      <c r="C24" s="337" t="s">
        <v>114</v>
      </c>
      <c r="D24" s="150"/>
      <c r="E24" s="340" t="s">
        <v>7</v>
      </c>
      <c r="F24" s="339">
        <v>996.5</v>
      </c>
      <c r="G24" s="338">
        <v>250</v>
      </c>
      <c r="H24" s="148">
        <f>+F24*G24</f>
        <v>249125</v>
      </c>
      <c r="I24" s="338">
        <v>70</v>
      </c>
      <c r="J24" s="148">
        <f>+F24*I24</f>
        <v>69755</v>
      </c>
      <c r="K24" s="148">
        <f>+H24+J24</f>
        <v>318880</v>
      </c>
    </row>
    <row r="25" spans="2:11" ht="21" customHeight="1">
      <c r="B25" s="147"/>
      <c r="C25" s="337" t="s">
        <v>97</v>
      </c>
      <c r="D25" s="150"/>
      <c r="E25" s="340" t="s">
        <v>7</v>
      </c>
      <c r="F25" s="339">
        <v>91.5</v>
      </c>
      <c r="G25" s="338">
        <v>500</v>
      </c>
      <c r="H25" s="148">
        <f>+F25*G25</f>
        <v>45750</v>
      </c>
      <c r="I25" s="338">
        <v>70</v>
      </c>
      <c r="J25" s="148">
        <f>+F25*I25</f>
        <v>6405</v>
      </c>
      <c r="K25" s="148">
        <f>+H25+J25</f>
        <v>52155</v>
      </c>
    </row>
    <row r="26" spans="2:11" ht="21" customHeight="1">
      <c r="B26" s="147"/>
      <c r="C26" s="337" t="s">
        <v>98</v>
      </c>
      <c r="D26" s="150"/>
      <c r="E26" s="340" t="s">
        <v>103</v>
      </c>
      <c r="F26" s="339">
        <v>100</v>
      </c>
      <c r="G26" s="338">
        <v>130</v>
      </c>
      <c r="H26" s="148">
        <f>+F26*G26</f>
        <v>13000</v>
      </c>
      <c r="I26" s="338">
        <v>50</v>
      </c>
      <c r="J26" s="148">
        <f>+F26*I26</f>
        <v>5000</v>
      </c>
      <c r="K26" s="148">
        <f>+H26+J26</f>
        <v>18000</v>
      </c>
    </row>
    <row r="27" spans="2:11" ht="21" customHeight="1">
      <c r="B27" s="147"/>
      <c r="C27" s="337" t="s">
        <v>99</v>
      </c>
      <c r="D27" s="150"/>
      <c r="E27" s="340" t="s">
        <v>103</v>
      </c>
      <c r="F27" s="339">
        <v>100</v>
      </c>
      <c r="G27" s="338">
        <v>450</v>
      </c>
      <c r="H27" s="148">
        <f>+F27*G27</f>
        <v>45000</v>
      </c>
      <c r="I27" s="351">
        <v>0</v>
      </c>
      <c r="J27" s="350">
        <f>+F27*I27</f>
        <v>0</v>
      </c>
      <c r="K27" s="148">
        <f>+H27+J27</f>
        <v>45000</v>
      </c>
    </row>
    <row r="28" spans="2:11" ht="21" customHeight="1">
      <c r="B28" s="147"/>
      <c r="C28" s="337" t="s">
        <v>100</v>
      </c>
      <c r="D28" s="150"/>
      <c r="E28" s="340" t="s">
        <v>103</v>
      </c>
      <c r="F28" s="339">
        <v>118</v>
      </c>
      <c r="G28" s="338">
        <v>125</v>
      </c>
      <c r="H28" s="148">
        <f>+F28*G28</f>
        <v>14750</v>
      </c>
      <c r="I28" s="352">
        <v>73</v>
      </c>
      <c r="J28" s="148">
        <f>+F28*I28</f>
        <v>8614</v>
      </c>
      <c r="K28" s="148">
        <f>+H28+J28</f>
        <v>23364</v>
      </c>
    </row>
    <row r="29" spans="2:11" s="8" customFormat="1" ht="21" customHeight="1">
      <c r="B29" s="248"/>
      <c r="C29" s="337" t="s">
        <v>101</v>
      </c>
      <c r="D29" s="250"/>
      <c r="E29" s="340" t="s">
        <v>103</v>
      </c>
      <c r="F29" s="339">
        <v>118</v>
      </c>
      <c r="G29" s="338">
        <v>850</v>
      </c>
      <c r="H29" s="148">
        <f>+F29*G29</f>
        <v>100300</v>
      </c>
      <c r="I29" s="351">
        <v>0</v>
      </c>
      <c r="J29" s="251"/>
      <c r="K29" s="148">
        <f>+H29+J29</f>
        <v>100300</v>
      </c>
    </row>
    <row r="30" spans="2:11" s="8" customFormat="1" ht="21" customHeight="1">
      <c r="B30" s="248"/>
      <c r="C30" s="337" t="s">
        <v>102</v>
      </c>
      <c r="D30" s="250"/>
      <c r="E30" s="340" t="s">
        <v>103</v>
      </c>
      <c r="F30" s="339">
        <v>130</v>
      </c>
      <c r="G30" s="338">
        <v>400</v>
      </c>
      <c r="H30" s="251">
        <f>F30*G30</f>
        <v>52000</v>
      </c>
      <c r="I30" s="351">
        <v>0</v>
      </c>
      <c r="J30" s="251">
        <f>F30*I30</f>
        <v>0</v>
      </c>
      <c r="K30" s="251">
        <f>(G30+I30)*F30</f>
        <v>52000</v>
      </c>
    </row>
    <row r="31" spans="2:14" ht="21" customHeight="1">
      <c r="B31" s="162">
        <v>2</v>
      </c>
      <c r="C31" s="337" t="s">
        <v>120</v>
      </c>
      <c r="D31" s="341"/>
      <c r="E31" s="162"/>
      <c r="F31" s="163"/>
      <c r="G31" s="164"/>
      <c r="H31" s="164"/>
      <c r="I31" s="164"/>
      <c r="J31" s="164"/>
      <c r="K31" s="164"/>
      <c r="M31" s="42"/>
      <c r="N31" s="42"/>
    </row>
    <row r="32" spans="2:11" ht="21" customHeight="1">
      <c r="B32" s="147"/>
      <c r="C32" s="337" t="s">
        <v>121</v>
      </c>
      <c r="D32" s="150"/>
      <c r="E32" s="340" t="s">
        <v>7</v>
      </c>
      <c r="F32" s="339">
        <v>40</v>
      </c>
      <c r="G32" s="338">
        <v>230</v>
      </c>
      <c r="H32" s="148">
        <f>+F32*G32</f>
        <v>9200</v>
      </c>
      <c r="I32" s="338">
        <v>56</v>
      </c>
      <c r="J32" s="148">
        <f>+F32*I32</f>
        <v>2240</v>
      </c>
      <c r="K32" s="148">
        <f>+H32+J32</f>
        <v>11440</v>
      </c>
    </row>
    <row r="33" spans="2:11" ht="21" customHeight="1">
      <c r="B33" s="147"/>
      <c r="C33" s="337" t="s">
        <v>122</v>
      </c>
      <c r="D33" s="150"/>
      <c r="E33" s="340" t="s">
        <v>7</v>
      </c>
      <c r="F33" s="339">
        <v>88</v>
      </c>
      <c r="G33" s="338">
        <v>59</v>
      </c>
      <c r="H33" s="148">
        <f>+F33*G33</f>
        <v>5192</v>
      </c>
      <c r="I33" s="338">
        <v>95</v>
      </c>
      <c r="J33" s="148">
        <f>+F33*I33</f>
        <v>8360</v>
      </c>
      <c r="K33" s="148">
        <f>+H33+J33</f>
        <v>13552</v>
      </c>
    </row>
    <row r="34" spans="2:11" ht="21" customHeight="1">
      <c r="B34" s="147"/>
      <c r="C34" s="337" t="s">
        <v>123</v>
      </c>
      <c r="D34" s="150"/>
      <c r="E34" s="340" t="s">
        <v>7</v>
      </c>
      <c r="F34" s="339">
        <v>134</v>
      </c>
      <c r="G34" s="338">
        <v>1500</v>
      </c>
      <c r="H34" s="148">
        <f>+F34*G34</f>
        <v>201000</v>
      </c>
      <c r="I34" s="351">
        <v>0</v>
      </c>
      <c r="J34" s="350">
        <f>+F34*I34</f>
        <v>0</v>
      </c>
      <c r="K34" s="350">
        <f>+H34+J34</f>
        <v>201000</v>
      </c>
    </row>
    <row r="35" spans="2:14" ht="21" customHeight="1">
      <c r="B35" s="162">
        <v>3</v>
      </c>
      <c r="C35" s="337" t="s">
        <v>127</v>
      </c>
      <c r="D35" s="341"/>
      <c r="E35" s="340"/>
      <c r="F35" s="339"/>
      <c r="G35" s="338"/>
      <c r="H35" s="164"/>
      <c r="I35" s="164"/>
      <c r="J35" s="350"/>
      <c r="K35" s="164"/>
      <c r="M35" s="42"/>
      <c r="N35" s="42"/>
    </row>
    <row r="36" spans="2:11" ht="21" customHeight="1">
      <c r="B36" s="147"/>
      <c r="C36" s="337" t="s">
        <v>124</v>
      </c>
      <c r="D36" s="150"/>
      <c r="E36" s="340" t="s">
        <v>7</v>
      </c>
      <c r="F36" s="339">
        <v>177</v>
      </c>
      <c r="G36" s="349">
        <v>280</v>
      </c>
      <c r="H36" s="148">
        <f>+F36*G36</f>
        <v>49560</v>
      </c>
      <c r="I36" s="351">
        <v>75</v>
      </c>
      <c r="J36" s="350">
        <f>+F36*I36</f>
        <v>13275</v>
      </c>
      <c r="K36" s="148">
        <f>+H36+J36</f>
        <v>62835</v>
      </c>
    </row>
    <row r="37" spans="2:14" ht="21" customHeight="1">
      <c r="B37" s="162">
        <v>4</v>
      </c>
      <c r="C37" s="348" t="s">
        <v>128</v>
      </c>
      <c r="D37" s="341"/>
      <c r="E37" s="340"/>
      <c r="F37" s="339"/>
      <c r="G37" s="338"/>
      <c r="H37" s="164"/>
      <c r="I37" s="164"/>
      <c r="J37" s="164"/>
      <c r="K37" s="164"/>
      <c r="M37" s="42"/>
      <c r="N37" s="42"/>
    </row>
    <row r="38" spans="2:11" ht="21" customHeight="1">
      <c r="B38" s="147"/>
      <c r="C38" s="337" t="s">
        <v>125</v>
      </c>
      <c r="D38" s="150"/>
      <c r="E38" s="340" t="s">
        <v>7</v>
      </c>
      <c r="F38" s="339">
        <v>580</v>
      </c>
      <c r="G38" s="338">
        <v>40</v>
      </c>
      <c r="H38" s="148">
        <f>+F38*G38</f>
        <v>23200</v>
      </c>
      <c r="I38" s="353">
        <v>30</v>
      </c>
      <c r="J38" s="148">
        <f>+F38*I38</f>
        <v>17400</v>
      </c>
      <c r="K38" s="148">
        <f>+H38+J38</f>
        <v>40600</v>
      </c>
    </row>
    <row r="39" spans="2:11" ht="21" customHeight="1">
      <c r="B39" s="147"/>
      <c r="C39" s="337" t="s">
        <v>130</v>
      </c>
      <c r="D39" s="150"/>
      <c r="E39" s="340" t="s">
        <v>7</v>
      </c>
      <c r="F39" s="339">
        <v>177</v>
      </c>
      <c r="G39" s="338">
        <v>40</v>
      </c>
      <c r="H39" s="148">
        <f>+F39*G39</f>
        <v>7080</v>
      </c>
      <c r="I39" s="353">
        <v>30</v>
      </c>
      <c r="J39" s="148">
        <f>+F39*I39</f>
        <v>5310</v>
      </c>
      <c r="K39" s="148">
        <f>+H39+J39</f>
        <v>12390</v>
      </c>
    </row>
    <row r="40" spans="2:11" s="8" customFormat="1" ht="21" customHeight="1">
      <c r="B40" s="248"/>
      <c r="C40" s="337" t="s">
        <v>126</v>
      </c>
      <c r="D40" s="250"/>
      <c r="E40" s="340" t="s">
        <v>7</v>
      </c>
      <c r="F40" s="339">
        <v>990</v>
      </c>
      <c r="G40" s="338">
        <v>38</v>
      </c>
      <c r="H40" s="148">
        <f>+F40*G40</f>
        <v>37620</v>
      </c>
      <c r="I40" s="354">
        <v>30</v>
      </c>
      <c r="J40" s="350">
        <f>+F40*I40</f>
        <v>29700</v>
      </c>
      <c r="K40" s="148">
        <f>+H40+J40</f>
        <v>67320</v>
      </c>
    </row>
    <row r="41" spans="2:14" s="155" customFormat="1" ht="21" customHeight="1">
      <c r="B41" s="152"/>
      <c r="C41" s="323" t="s">
        <v>20</v>
      </c>
      <c r="D41" s="326"/>
      <c r="E41" s="152"/>
      <c r="F41" s="153"/>
      <c r="G41" s="154"/>
      <c r="H41" s="154">
        <f>SUM(H24:H40)</f>
        <v>852777</v>
      </c>
      <c r="I41" s="154"/>
      <c r="J41" s="154">
        <f>SUM(J24:J40)</f>
        <v>166059</v>
      </c>
      <c r="K41" s="154">
        <f>SUM(K24:K40)</f>
        <v>1018836</v>
      </c>
      <c r="M41" s="160"/>
      <c r="N41" s="161"/>
    </row>
    <row r="42" spans="2:11" s="8" customFormat="1" ht="21" customHeight="1">
      <c r="B42" s="252"/>
      <c r="C42" s="344" t="s">
        <v>79</v>
      </c>
      <c r="D42" s="345"/>
      <c r="E42" s="252"/>
      <c r="F42" s="253"/>
      <c r="G42" s="264"/>
      <c r="H42" s="254"/>
      <c r="I42" s="266"/>
      <c r="J42" s="255"/>
      <c r="K42" s="254"/>
    </row>
    <row r="43" spans="2:11" s="8" customFormat="1" ht="21" customHeight="1">
      <c r="B43" s="256">
        <v>1</v>
      </c>
      <c r="C43" s="56" t="s">
        <v>95</v>
      </c>
      <c r="D43" s="61"/>
      <c r="E43" s="256" t="s">
        <v>76</v>
      </c>
      <c r="F43" s="66">
        <v>1</v>
      </c>
      <c r="G43" s="265">
        <v>30000</v>
      </c>
      <c r="H43" s="257">
        <f>F43*G43</f>
        <v>30000</v>
      </c>
      <c r="I43" s="288">
        <v>0</v>
      </c>
      <c r="J43" s="258">
        <f>F43*I43</f>
        <v>0</v>
      </c>
      <c r="K43" s="257">
        <f>F43*(G43+I43)</f>
        <v>30000</v>
      </c>
    </row>
    <row r="44" spans="2:11" s="8" customFormat="1" ht="21" customHeight="1">
      <c r="B44" s="256">
        <v>2</v>
      </c>
      <c r="C44" s="249" t="s">
        <v>129</v>
      </c>
      <c r="D44" s="61"/>
      <c r="E44" s="256" t="s">
        <v>7</v>
      </c>
      <c r="F44" s="66">
        <v>53</v>
      </c>
      <c r="G44" s="265">
        <v>350</v>
      </c>
      <c r="H44" s="257">
        <f>F44*G44</f>
        <v>18550</v>
      </c>
      <c r="I44" s="288">
        <v>0</v>
      </c>
      <c r="J44" s="258">
        <f>F44*I44</f>
        <v>0</v>
      </c>
      <c r="K44" s="257">
        <f>F44*(G44+I44)</f>
        <v>18550</v>
      </c>
    </row>
    <row r="45" spans="2:11" s="8" customFormat="1" ht="21" customHeight="1">
      <c r="B45" s="256">
        <v>3</v>
      </c>
      <c r="C45" s="56" t="s">
        <v>81</v>
      </c>
      <c r="D45" s="61"/>
      <c r="E45" s="256" t="s">
        <v>7</v>
      </c>
      <c r="F45" s="66">
        <v>190</v>
      </c>
      <c r="G45" s="265">
        <v>500</v>
      </c>
      <c r="H45" s="257">
        <f>F45*G45</f>
        <v>95000</v>
      </c>
      <c r="I45" s="288">
        <v>0</v>
      </c>
      <c r="J45" s="258">
        <f>F45*I45</f>
        <v>0</v>
      </c>
      <c r="K45" s="257">
        <f>F45*(G45+I45)</f>
        <v>95000</v>
      </c>
    </row>
    <row r="46" spans="2:11" s="8" customFormat="1" ht="21" customHeight="1">
      <c r="B46" s="290"/>
      <c r="C46" s="319" t="s">
        <v>20</v>
      </c>
      <c r="D46" s="320"/>
      <c r="E46" s="291"/>
      <c r="F46" s="292"/>
      <c r="G46" s="293"/>
      <c r="H46" s="294">
        <f>SUM(H43:H45)</f>
        <v>143550</v>
      </c>
      <c r="I46" s="295"/>
      <c r="J46" s="294">
        <f>SUM(J43:J45)</f>
        <v>0</v>
      </c>
      <c r="K46" s="294">
        <f>SUM(K43:K45)</f>
        <v>143550</v>
      </c>
    </row>
    <row r="47" spans="2:11" ht="21" customHeight="1">
      <c r="B47" s="166"/>
      <c r="C47" s="167" t="s">
        <v>62</v>
      </c>
      <c r="D47" s="289" t="s">
        <v>73</v>
      </c>
      <c r="E47" s="168"/>
      <c r="F47" s="169"/>
      <c r="G47" s="170"/>
      <c r="H47" s="171"/>
      <c r="I47" s="171"/>
      <c r="J47" s="171"/>
      <c r="K47" s="172"/>
    </row>
    <row r="48" spans="2:12" ht="21" customHeight="1">
      <c r="B48" s="174"/>
      <c r="C48" s="182"/>
      <c r="D48" s="183" t="s">
        <v>35</v>
      </c>
      <c r="E48" s="175"/>
      <c r="F48" s="176"/>
      <c r="G48" s="177"/>
      <c r="H48" s="178"/>
      <c r="I48" s="178"/>
      <c r="J48" s="178"/>
      <c r="K48" s="179"/>
      <c r="L48" s="173"/>
    </row>
    <row r="49" spans="3:6" ht="21.75" customHeight="1">
      <c r="C49" s="119"/>
      <c r="D49" s="180"/>
      <c r="F49" s="181"/>
    </row>
    <row r="50" ht="21.75" customHeight="1">
      <c r="F50" s="181"/>
    </row>
    <row r="51" ht="21.75" customHeight="1">
      <c r="F51" s="181"/>
    </row>
    <row r="52" ht="21.75" customHeight="1">
      <c r="F52" s="181"/>
    </row>
    <row r="53" ht="21.75" customHeight="1">
      <c r="F53" s="181"/>
    </row>
    <row r="54" ht="21.75" customHeight="1">
      <c r="F54" s="181"/>
    </row>
    <row r="55" ht="21.75" customHeight="1">
      <c r="F55" s="181"/>
    </row>
    <row r="56" ht="21.75" customHeight="1">
      <c r="F56" s="181"/>
    </row>
    <row r="57" ht="21.75" customHeight="1">
      <c r="F57" s="181"/>
    </row>
    <row r="58" ht="21.75" customHeight="1">
      <c r="F58" s="181"/>
    </row>
    <row r="59" ht="21.75" customHeight="1">
      <c r="F59" s="181"/>
    </row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</sheetData>
  <sheetProtection/>
  <mergeCells count="14">
    <mergeCell ref="J2:K2"/>
    <mergeCell ref="C8:D8"/>
    <mergeCell ref="C12:D12"/>
    <mergeCell ref="C21:D21"/>
    <mergeCell ref="C22:D22"/>
    <mergeCell ref="C41:D41"/>
    <mergeCell ref="C11:D11"/>
    <mergeCell ref="K6:K7"/>
    <mergeCell ref="B6:B7"/>
    <mergeCell ref="C6:D7"/>
    <mergeCell ref="E6:E7"/>
    <mergeCell ref="F6:F7"/>
    <mergeCell ref="C42:D42"/>
    <mergeCell ref="C46:D46"/>
  </mergeCells>
  <printOptions/>
  <pageMargins left="0.35433070866141736" right="0.11811023622047245" top="0.5511811023622047" bottom="0.3937007874015748" header="0.15748031496062992" footer="0.3937007874015748"/>
  <pageSetup firstPageNumber="2" useFirstPageNumber="1" horizontalDpi="300" verticalDpi="300" orientation="portrait" paperSize="9" scale="84" r:id="rId1"/>
  <headerFooter alignWithMargins="0">
    <oddHeader>&amp;R&amp;14แบบ ปร.4
แผ่นที่  &amp;P+/2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J69"/>
  <sheetViews>
    <sheetView zoomScalePageLayoutView="0" workbookViewId="0" topLeftCell="A1">
      <selection activeCell="J7" sqref="J7"/>
    </sheetView>
  </sheetViews>
  <sheetFormatPr defaultColWidth="9.33203125" defaultRowHeight="17.25"/>
  <cols>
    <col min="1" max="1" width="7.66015625" style="1" customWidth="1"/>
    <col min="2" max="2" width="26.16015625" style="1" customWidth="1"/>
    <col min="3" max="3" width="18.83203125" style="1" customWidth="1"/>
    <col min="4" max="4" width="21" style="1" customWidth="1"/>
    <col min="5" max="5" width="14.33203125" style="1" customWidth="1"/>
    <col min="6" max="6" width="21.5" style="1" customWidth="1"/>
    <col min="7" max="7" width="18.33203125" style="1" customWidth="1"/>
    <col min="8" max="8" width="22.16015625" style="1" customWidth="1"/>
    <col min="9" max="9" width="12" style="1" customWidth="1"/>
    <col min="10" max="10" width="19.66015625" style="1" customWidth="1"/>
    <col min="11" max="16384" width="9.33203125" style="1" customWidth="1"/>
  </cols>
  <sheetData>
    <row r="1" ht="21.75" thickBot="1"/>
    <row r="2" spans="2:7" ht="35.25" thickBot="1">
      <c r="B2" s="330" t="s">
        <v>63</v>
      </c>
      <c r="C2" s="331"/>
      <c r="D2" s="331"/>
      <c r="E2" s="331"/>
      <c r="F2" s="332" t="s">
        <v>36</v>
      </c>
      <c r="G2" s="333"/>
    </row>
    <row r="3" spans="2:7" ht="26.25" customHeight="1">
      <c r="B3" s="202" t="s">
        <v>64</v>
      </c>
      <c r="C3" s="203"/>
      <c r="D3" s="203"/>
      <c r="E3" s="2"/>
      <c r="F3" s="204" t="s">
        <v>37</v>
      </c>
      <c r="G3" s="205">
        <v>0</v>
      </c>
    </row>
    <row r="4" spans="2:7" ht="27" customHeight="1">
      <c r="B4" s="334"/>
      <c r="C4" s="335"/>
      <c r="D4" s="335"/>
      <c r="E4" s="3"/>
      <c r="F4" s="204" t="s">
        <v>38</v>
      </c>
      <c r="G4" s="205">
        <v>0</v>
      </c>
    </row>
    <row r="5" spans="2:7" ht="23.25">
      <c r="B5" s="206" t="s">
        <v>65</v>
      </c>
      <c r="C5" s="207"/>
      <c r="D5" s="208">
        <f>สรุป!H17</f>
        <v>1771138.0322</v>
      </c>
      <c r="E5" s="3" t="s">
        <v>66</v>
      </c>
      <c r="F5" s="204" t="s">
        <v>39</v>
      </c>
      <c r="G5" s="209">
        <v>0.06</v>
      </c>
    </row>
    <row r="6" spans="2:7" ht="32.25" customHeight="1">
      <c r="B6" s="210" t="s">
        <v>41</v>
      </c>
      <c r="C6" s="336" t="s">
        <v>42</v>
      </c>
      <c r="D6" s="336"/>
      <c r="E6" s="3"/>
      <c r="F6" s="204" t="s">
        <v>40</v>
      </c>
      <c r="G6" s="205">
        <v>0.07</v>
      </c>
    </row>
    <row r="7" spans="2:7" ht="16.5" customHeight="1" thickBot="1">
      <c r="B7" s="211"/>
      <c r="C7" s="207"/>
      <c r="D7" s="207"/>
      <c r="E7" s="3"/>
      <c r="F7" s="4"/>
      <c r="G7" s="212"/>
    </row>
    <row r="8" spans="2:7" ht="22.5" thickTop="1">
      <c r="B8" s="213" t="s">
        <v>45</v>
      </c>
      <c r="C8" s="214">
        <f>F11</f>
        <v>1000000</v>
      </c>
      <c r="D8" s="215" t="s">
        <v>46</v>
      </c>
      <c r="E8" s="3"/>
      <c r="F8" s="216" t="s">
        <v>43</v>
      </c>
      <c r="G8" s="217" t="s">
        <v>44</v>
      </c>
    </row>
    <row r="9" spans="2:7" ht="22.5" thickBot="1">
      <c r="B9" s="218" t="s">
        <v>48</v>
      </c>
      <c r="C9" s="219">
        <f>D5</f>
        <v>1771138.0322</v>
      </c>
      <c r="D9" s="207" t="s">
        <v>67</v>
      </c>
      <c r="E9" s="3"/>
      <c r="F9" s="220" t="s">
        <v>47</v>
      </c>
      <c r="G9" s="221"/>
    </row>
    <row r="10" spans="2:7" ht="24.75" thickBot="1" thickTop="1">
      <c r="B10" s="222" t="s">
        <v>49</v>
      </c>
      <c r="C10" s="223">
        <f>IF(C9&gt;500000001,500000001,INDEX(factor_table,MATCH(C8,factor_table,0)+1,1))</f>
        <v>2000000</v>
      </c>
      <c r="D10" s="224" t="s">
        <v>50</v>
      </c>
      <c r="E10" s="3"/>
      <c r="F10" s="225">
        <v>500000</v>
      </c>
      <c r="G10" s="267">
        <v>1.3074</v>
      </c>
    </row>
    <row r="11" spans="2:7" ht="24" thickTop="1">
      <c r="B11" s="211"/>
      <c r="C11" s="207"/>
      <c r="D11" s="207"/>
      <c r="E11" s="3"/>
      <c r="F11" s="225">
        <v>1000000</v>
      </c>
      <c r="G11" s="267">
        <v>1.305</v>
      </c>
    </row>
    <row r="12" spans="2:7" ht="23.25">
      <c r="B12" s="226" t="s">
        <v>51</v>
      </c>
      <c r="C12" s="5">
        <f>VLOOKUP(C8,$F$10:$G$33,2,FALSE)</f>
        <v>1.305</v>
      </c>
      <c r="D12" s="207" t="s">
        <v>52</v>
      </c>
      <c r="E12" s="3"/>
      <c r="F12" s="225">
        <v>2000000</v>
      </c>
      <c r="G12" s="268">
        <v>1.3035</v>
      </c>
    </row>
    <row r="13" spans="2:7" ht="24" thickBot="1">
      <c r="B13" s="226" t="s">
        <v>53</v>
      </c>
      <c r="C13" s="5">
        <f>VLOOKUP(C10,$F$10:$G$33,2,FALSE)</f>
        <v>1.3035</v>
      </c>
      <c r="D13" s="207" t="s">
        <v>54</v>
      </c>
      <c r="E13" s="3"/>
      <c r="F13" s="225">
        <v>5000000</v>
      </c>
      <c r="G13" s="268">
        <v>1.3003</v>
      </c>
    </row>
    <row r="14" spans="2:7" ht="27.75" thickBot="1" thickTop="1">
      <c r="B14" s="218" t="s">
        <v>41</v>
      </c>
      <c r="C14" s="227">
        <f>ROUND(C12-(((C12-C13)*(C9-C8))/(C10-C8)),4)</f>
        <v>1.3038</v>
      </c>
      <c r="D14" s="228" t="s">
        <v>56</v>
      </c>
      <c r="E14" s="3"/>
      <c r="F14" s="225">
        <v>10000000</v>
      </c>
      <c r="G14" s="268">
        <v>1.2943</v>
      </c>
    </row>
    <row r="15" spans="2:7" ht="24" thickTop="1">
      <c r="B15" s="211"/>
      <c r="C15" s="207"/>
      <c r="D15" s="228"/>
      <c r="E15" s="3"/>
      <c r="F15" s="225">
        <v>15000000</v>
      </c>
      <c r="G15" s="268">
        <v>1.2594</v>
      </c>
    </row>
    <row r="16" spans="2:7" ht="23.25">
      <c r="B16" s="226" t="s">
        <v>55</v>
      </c>
      <c r="C16" s="229">
        <f>C9*C14</f>
        <v>2309209.7663823604</v>
      </c>
      <c r="D16" s="207"/>
      <c r="E16" s="3"/>
      <c r="F16" s="225">
        <v>20000000</v>
      </c>
      <c r="G16" s="268">
        <v>1.2518</v>
      </c>
    </row>
    <row r="17" spans="2:7" ht="23.25">
      <c r="B17" s="327" t="s">
        <v>1</v>
      </c>
      <c r="C17" s="328"/>
      <c r="D17" s="328"/>
      <c r="E17" s="329"/>
      <c r="F17" s="225">
        <v>25000000</v>
      </c>
      <c r="G17" s="268">
        <v>1.2248</v>
      </c>
    </row>
    <row r="18" spans="2:7" ht="23.25">
      <c r="B18" s="211"/>
      <c r="C18" s="207"/>
      <c r="D18" s="207"/>
      <c r="E18" s="3"/>
      <c r="F18" s="225">
        <v>30000000</v>
      </c>
      <c r="G18" s="268">
        <v>1.2164</v>
      </c>
    </row>
    <row r="19" spans="2:7" ht="23.25">
      <c r="B19" s="211"/>
      <c r="C19" s="207"/>
      <c r="D19" s="207"/>
      <c r="E19" s="3"/>
      <c r="F19" s="225">
        <v>40000000</v>
      </c>
      <c r="G19" s="268">
        <v>1.2161</v>
      </c>
    </row>
    <row r="20" spans="2:7" ht="23.25">
      <c r="B20" s="211"/>
      <c r="C20" s="215" t="s">
        <v>1</v>
      </c>
      <c r="D20" s="207"/>
      <c r="E20" s="3"/>
      <c r="F20" s="225">
        <v>50000000</v>
      </c>
      <c r="G20" s="268">
        <v>1.2159</v>
      </c>
    </row>
    <row r="21" spans="2:7" ht="23.25">
      <c r="B21" s="211"/>
      <c r="C21" s="207" t="s">
        <v>1</v>
      </c>
      <c r="D21" s="207"/>
      <c r="E21" s="3"/>
      <c r="F21" s="225">
        <v>60000000</v>
      </c>
      <c r="G21" s="268">
        <v>1.2061</v>
      </c>
    </row>
    <row r="22" spans="2:7" ht="23.25">
      <c r="B22" s="211"/>
      <c r="C22" s="207" t="s">
        <v>1</v>
      </c>
      <c r="D22" s="207"/>
      <c r="E22" s="3"/>
      <c r="F22" s="225">
        <v>70000000</v>
      </c>
      <c r="G22" s="268">
        <v>1.205</v>
      </c>
    </row>
    <row r="23" spans="2:7" ht="23.25">
      <c r="B23" s="230"/>
      <c r="C23" s="231" t="s">
        <v>1</v>
      </c>
      <c r="D23" s="228"/>
      <c r="E23" s="3"/>
      <c r="F23" s="225">
        <v>80000000</v>
      </c>
      <c r="G23" s="268">
        <v>1.205</v>
      </c>
    </row>
    <row r="24" spans="2:7" ht="23.25">
      <c r="B24" s="211"/>
      <c r="C24" s="207" t="s">
        <v>1</v>
      </c>
      <c r="D24" s="207"/>
      <c r="E24" s="3"/>
      <c r="F24" s="225">
        <v>90000000</v>
      </c>
      <c r="G24" s="268">
        <v>1.2049</v>
      </c>
    </row>
    <row r="25" spans="2:7" ht="23.25">
      <c r="B25" s="211"/>
      <c r="C25" s="207"/>
      <c r="D25" s="207"/>
      <c r="E25" s="232"/>
      <c r="F25" s="225">
        <v>100000000</v>
      </c>
      <c r="G25" s="268">
        <v>1.2049</v>
      </c>
    </row>
    <row r="26" spans="2:7" ht="23.25">
      <c r="B26" s="211"/>
      <c r="C26" s="207"/>
      <c r="D26" s="207"/>
      <c r="E26" s="3"/>
      <c r="F26" s="225">
        <v>150000000</v>
      </c>
      <c r="G26" s="268">
        <v>1.2023</v>
      </c>
    </row>
    <row r="27" spans="2:7" ht="23.25">
      <c r="B27" s="211"/>
      <c r="C27" s="207"/>
      <c r="D27" s="207"/>
      <c r="E27" s="233" t="s">
        <v>1</v>
      </c>
      <c r="F27" s="225">
        <v>200000000</v>
      </c>
      <c r="G27" s="268">
        <v>1.2023</v>
      </c>
    </row>
    <row r="28" spans="2:7" ht="23.25">
      <c r="B28" s="211"/>
      <c r="C28" s="207"/>
      <c r="D28" s="207"/>
      <c r="E28" s="3"/>
      <c r="F28" s="225">
        <v>250000000</v>
      </c>
      <c r="G28" s="268">
        <v>1.2013</v>
      </c>
    </row>
    <row r="29" spans="2:7" ht="23.25">
      <c r="B29" s="211"/>
      <c r="C29" s="207"/>
      <c r="D29" s="207"/>
      <c r="E29" s="232"/>
      <c r="F29" s="225">
        <v>300000000</v>
      </c>
      <c r="G29" s="268">
        <v>1.1951</v>
      </c>
    </row>
    <row r="30" spans="2:7" ht="23.25">
      <c r="B30" s="211"/>
      <c r="C30" s="207"/>
      <c r="D30" s="207"/>
      <c r="E30" s="3"/>
      <c r="F30" s="225">
        <v>350000000</v>
      </c>
      <c r="G30" s="268">
        <v>1.1866</v>
      </c>
    </row>
    <row r="31" spans="2:7" ht="23.25">
      <c r="B31" s="211"/>
      <c r="C31" s="207"/>
      <c r="D31" s="207"/>
      <c r="E31" s="232"/>
      <c r="F31" s="225">
        <v>400000000</v>
      </c>
      <c r="G31" s="268">
        <v>1.1858</v>
      </c>
    </row>
    <row r="32" spans="2:7" ht="23.25">
      <c r="B32" s="211"/>
      <c r="C32" s="207"/>
      <c r="D32" s="207"/>
      <c r="E32" s="3"/>
      <c r="F32" s="225">
        <v>500000000</v>
      </c>
      <c r="G32" s="268">
        <v>1.1853</v>
      </c>
    </row>
    <row r="33" spans="2:7" ht="23.25">
      <c r="B33" s="234"/>
      <c r="C33" s="235"/>
      <c r="D33" s="235"/>
      <c r="E33" s="236"/>
      <c r="F33" s="237">
        <v>500000001</v>
      </c>
      <c r="G33" s="268">
        <v>1.1788</v>
      </c>
    </row>
    <row r="34" ht="21">
      <c r="G34" s="1" t="s">
        <v>1</v>
      </c>
    </row>
    <row r="53" ht="50.25" customHeight="1"/>
    <row r="54" ht="50.25" customHeight="1"/>
    <row r="55" ht="50.25" customHeight="1"/>
    <row r="64" spans="8:10" ht="21">
      <c r="H64" s="238"/>
      <c r="I64" s="238"/>
      <c r="J64" s="238"/>
    </row>
    <row r="65" spans="8:10" ht="21">
      <c r="H65" s="238"/>
      <c r="I65" s="238"/>
      <c r="J65" s="238"/>
    </row>
    <row r="66" spans="8:10" ht="21">
      <c r="H66" s="238"/>
      <c r="I66" s="238"/>
      <c r="J66" s="238"/>
    </row>
    <row r="67" spans="8:10" ht="21">
      <c r="H67" s="238"/>
      <c r="I67" s="238"/>
      <c r="J67" s="238"/>
    </row>
    <row r="68" spans="8:10" ht="21">
      <c r="H68" s="238"/>
      <c r="I68" s="238"/>
      <c r="J68" s="238"/>
    </row>
    <row r="69" spans="8:10" ht="21">
      <c r="H69" s="238"/>
      <c r="I69" s="238"/>
      <c r="J69" s="238"/>
    </row>
  </sheetData>
  <sheetProtection/>
  <mergeCells count="5">
    <mergeCell ref="B17:E17"/>
    <mergeCell ref="B2:E2"/>
    <mergeCell ref="F2:G2"/>
    <mergeCell ref="B4:D4"/>
    <mergeCell ref="C6:D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เปลี่ยนแปลงรั้วกระทรวง</dc:title>
  <dc:subject/>
  <dc:creator>DESIGN &amp; CONSTRUCTION DEVISION</dc:creator>
  <cp:keywords/>
  <dc:description/>
  <cp:lastModifiedBy>admin</cp:lastModifiedBy>
  <cp:lastPrinted>2016-11-29T10:53:10Z</cp:lastPrinted>
  <dcterms:created xsi:type="dcterms:W3CDTF">2003-11-10T05:07:37Z</dcterms:created>
  <dcterms:modified xsi:type="dcterms:W3CDTF">2016-11-29T11:04:22Z</dcterms:modified>
  <cp:category/>
  <cp:version/>
  <cp:contentType/>
  <cp:contentStatus/>
</cp:coreProperties>
</file>